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unduniversityo365-my.sharepoint.com/personal/jo7106ha_lu_se/Documents/05 Forskningsprojekt/2502 K2 BRT-planeringsverktyg/20 Filer för publicering/"/>
    </mc:Choice>
  </mc:AlternateContent>
  <xr:revisionPtr revIDLastSave="662" documentId="8_{5028714D-619F-43E4-BA42-D5FA89EB8E1D}" xr6:coauthVersionLast="47" xr6:coauthVersionMax="47" xr10:uidLastSave="{D37322B5-E902-43A0-84C6-FB94BFF9741B}"/>
  <bookViews>
    <workbookView xWindow="28680" yWindow="-990" windowWidth="29040" windowHeight="17520" xr2:uid="{EAE12277-FD6F-4825-ADE5-E18BFF9227CB}"/>
  </bookViews>
  <sheets>
    <sheet name="BRT-planeringsverktyg" sheetId="1" r:id="rId1"/>
    <sheet name="Diagra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8" i="1" l="1"/>
  <c r="F157" i="1"/>
  <c r="F156" i="1"/>
  <c r="E152" i="1"/>
  <c r="F151" i="1"/>
  <c r="F150" i="1"/>
  <c r="E146" i="1"/>
  <c r="F145" i="1"/>
  <c r="F144" i="1"/>
  <c r="E140" i="1"/>
  <c r="F139" i="1"/>
  <c r="F138" i="1"/>
  <c r="G130" i="1"/>
  <c r="B21" i="2" s="1"/>
  <c r="C21" i="2" s="1"/>
  <c r="F127" i="1"/>
  <c r="F126" i="1"/>
  <c r="F122" i="1"/>
  <c r="F121" i="1"/>
  <c r="G115" i="1"/>
  <c r="B18" i="2" s="1"/>
  <c r="C18" i="2" s="1"/>
  <c r="E109" i="1"/>
  <c r="F108" i="1"/>
  <c r="F107" i="1"/>
  <c r="F106" i="1"/>
  <c r="E102" i="1"/>
  <c r="F101" i="1"/>
  <c r="F100" i="1"/>
  <c r="F99" i="1"/>
  <c r="E95" i="1"/>
  <c r="F93" i="1"/>
  <c r="G93" i="1" s="1"/>
  <c r="B15" i="2" s="1"/>
  <c r="C15" i="2" s="1"/>
  <c r="E90" i="1"/>
  <c r="F89" i="1"/>
  <c r="G88" i="1" s="1"/>
  <c r="B14" i="2" s="1"/>
  <c r="C14" i="2" s="1"/>
  <c r="F83" i="1"/>
  <c r="G83" i="1" s="1"/>
  <c r="B13" i="2" s="1"/>
  <c r="C13" i="2" s="1"/>
  <c r="F78" i="1"/>
  <c r="G78" i="1" s="1"/>
  <c r="B12" i="2" s="1"/>
  <c r="C12" i="2" s="1"/>
  <c r="F73" i="1"/>
  <c r="G73" i="1" s="1"/>
  <c r="B11" i="2" s="1"/>
  <c r="C11" i="2" s="1"/>
  <c r="E70" i="1"/>
  <c r="F69" i="1"/>
  <c r="F68" i="1"/>
  <c r="E64" i="1"/>
  <c r="F63" i="1"/>
  <c r="G62" i="1" s="1"/>
  <c r="B9" i="2" s="1"/>
  <c r="C9" i="2" s="1"/>
  <c r="E59" i="1"/>
  <c r="F58" i="1"/>
  <c r="F57" i="1"/>
  <c r="F56" i="1"/>
  <c r="F49" i="1"/>
  <c r="F48" i="1"/>
  <c r="F42" i="1"/>
  <c r="G42" i="1" s="1"/>
  <c r="B6" i="2" s="1"/>
  <c r="C6" i="2" s="1"/>
  <c r="E39" i="1"/>
  <c r="F38" i="1"/>
  <c r="G37" i="1" s="1"/>
  <c r="B5" i="2" s="1"/>
  <c r="C5" i="2" s="1"/>
  <c r="F32" i="1"/>
  <c r="G32" i="1" s="1"/>
  <c r="B4" i="2" s="1"/>
  <c r="C4" i="2" s="1"/>
  <c r="E29" i="1"/>
  <c r="F28" i="1"/>
  <c r="F27" i="1"/>
  <c r="F26" i="1"/>
  <c r="F25" i="1"/>
  <c r="F24" i="1"/>
  <c r="G18" i="1"/>
  <c r="B2" i="2" s="1"/>
  <c r="C2" i="2" s="1"/>
  <c r="G55" i="1" l="1"/>
  <c r="B8" i="2" s="1"/>
  <c r="C8" i="2" s="1"/>
  <c r="G149" i="1"/>
  <c r="B24" i="2" s="1"/>
  <c r="C24" i="2" s="1"/>
  <c r="G120" i="1"/>
  <c r="B19" i="2" s="1"/>
  <c r="C19" i="2" s="1"/>
  <c r="G125" i="1"/>
  <c r="B20" i="2" s="1"/>
  <c r="C20" i="2" s="1"/>
  <c r="G155" i="1"/>
  <c r="B25" i="2" s="1"/>
  <c r="C25" i="2" s="1"/>
  <c r="G143" i="1"/>
  <c r="B23" i="2" s="1"/>
  <c r="C23" i="2" s="1"/>
  <c r="G67" i="1"/>
  <c r="B10" i="2" s="1"/>
  <c r="C10" i="2" s="1"/>
  <c r="G137" i="1"/>
  <c r="B22" i="2" s="1"/>
  <c r="C22" i="2" s="1"/>
  <c r="G47" i="1"/>
  <c r="B7" i="2" s="1"/>
  <c r="C7" i="2" s="1"/>
  <c r="G105" i="1"/>
  <c r="B17" i="2" s="1"/>
  <c r="C17" i="2" s="1"/>
  <c r="G98" i="1"/>
  <c r="B16" i="2" s="1"/>
  <c r="C16" i="2" s="1"/>
  <c r="G23" i="1"/>
  <c r="B3" i="2" s="1"/>
  <c r="C3" i="2" s="1"/>
  <c r="E8" i="1" l="1"/>
  <c r="D8" i="1" s="1"/>
  <c r="E9" i="1"/>
  <c r="D9" i="1" s="1"/>
  <c r="E7" i="1"/>
  <c r="D7" i="1" s="1"/>
  <c r="E6" i="1"/>
  <c r="D6" i="1" s="1"/>
  <c r="E4" i="1"/>
  <c r="D4" i="1" s="1"/>
</calcChain>
</file>

<file path=xl/sharedStrings.xml><?xml version="1.0" encoding="utf-8"?>
<sst xmlns="http://schemas.openxmlformats.org/spreadsheetml/2006/main" count="341" uniqueCount="165">
  <si>
    <t>RESULTAT</t>
  </si>
  <si>
    <t>Totalpoäng</t>
  </si>
  <si>
    <t>av 100</t>
  </si>
  <si>
    <t>Per kategori</t>
  </si>
  <si>
    <t>av 20 inom Stadens utformning</t>
  </si>
  <si>
    <t>av 46 inom Kollektivtrafikens infrastruktur</t>
  </si>
  <si>
    <t>av 18 inom Fordon och stödsystem</t>
  </si>
  <si>
    <t>av 16 inom Trafikering</t>
  </si>
  <si>
    <t>POÄNGBEDÖMNING</t>
  </si>
  <si>
    <t>Indata</t>
  </si>
  <si>
    <t>Poäng</t>
  </si>
  <si>
    <t>Viktas med</t>
  </si>
  <si>
    <t>Poängen baseras på summan av uppfyllda kriterier. Ingen viktning tillämpas.</t>
  </si>
  <si>
    <t>-</t>
  </si>
  <si>
    <t>x</t>
  </si>
  <si>
    <t>Andel</t>
  </si>
  <si>
    <t xml:space="preserve">Poängen baseras på andelen delsträckor mellan hållplatser som är minst 400, 450, 500, 550 respektive 600 meter. </t>
  </si>
  <si>
    <t>% av hållplatsavstånden</t>
  </si>
  <si>
    <t>x %</t>
  </si>
  <si>
    <t>Värde</t>
  </si>
  <si>
    <t>0,25 tvära kurvor per kilometer i genomsnitt, eller glesare</t>
  </si>
  <si>
    <t>1,00 per kilometer eller tätare</t>
  </si>
  <si>
    <t>I viktningen räknas samtliga korsningar som inkluderar gångpassager eller övergångsställen över busstråket.</t>
  </si>
  <si>
    <t>% av korsningarna på sträckan</t>
  </si>
  <si>
    <t xml:space="preserve">Poängen baseras på andel av busstråket som har cykelbanor i direkt anslutning eller på närliggande parallell gata. </t>
  </si>
  <si>
    <t>Cykelbanor utmed eller parallellt med hela busstråket</t>
  </si>
  <si>
    <t>Bristande eller ingen cykelinfrastruktur utmed minst halva busstråket</t>
  </si>
  <si>
    <t>Poängen utgörs av summan av nedanstående kriterier. Viktning sker mot andelen hållplatser som uppfyller respektive kriterium.</t>
  </si>
  <si>
    <t>% av hållplatser</t>
  </si>
  <si>
    <t>Poängen baseras på andel av busstråket som har busskörfält samt huruvida dessa separeras från övrig trafik visuellt eller fysiskt. Viktningen görs i förhållande till linjen som helhet, med båda riktningarna inkluderade.</t>
  </si>
  <si>
    <t>Fysiskt separerade busskörfält (till exempel med kantsten eller refug mellan busskörfält och övriga körfält) eller bussgata</t>
  </si>
  <si>
    <t>% av linjens sträckning</t>
  </si>
  <si>
    <t>Visuellt markerade busskörfält med avvikande färg och heldragen linje, men ingen fysisk separering</t>
  </si>
  <si>
    <t>Busskörfält avgränsade endast med målad linje</t>
  </si>
  <si>
    <t>Blandtrafik</t>
  </si>
  <si>
    <t>Poängen baseras på andel av sträckningen som består av bussgata, mittförlagda busskörfält eller busskörfält som är samlade vid sidan om övriga körfält. Viktningen görs i förhållande till linjen som helhet, med båda riktningarna inkluderade.</t>
  </si>
  <si>
    <t xml:space="preserve">Mittförlagda busskörfält eller bussgata (egen bussgata eller busskörfält där båda riktningarna är samlade vid sidan av övriga körfält) </t>
  </si>
  <si>
    <t>Busskörfält i körbanekant (yttre körfält, utmed kantsten eller gatuparkering)</t>
  </si>
  <si>
    <t xml:space="preserve">Poängen baseras på andelen av linjens totala sträckning (båda riktningar sammanräknade) som utgörs av bussgata eller busskörfält med olika grad av exklusivitet. </t>
  </si>
  <si>
    <t>Endast bussar (och utryckningsfordon) tillåts</t>
  </si>
  <si>
    <t>Utöver bussar tillåts behörighetstrafik i begränsad omfattning</t>
  </si>
  <si>
    <t>Blandtrafik eller busskörfält där cykel eller taxi tillåts</t>
  </si>
  <si>
    <t>Antalet utfarter räknas för båda riktningarna och divideras med linjens längd, totalt för båda riktningarna.</t>
  </si>
  <si>
    <t>Inga</t>
  </si>
  <si>
    <t>0,50 per kilometer eller fler</t>
  </si>
  <si>
    <t>Antalet parkeringsplatser räknas för båda riktningarna och divideras med linjens längd, totalt för båda riktningarna.</t>
  </si>
  <si>
    <t>Antalet farthinder räknas för båda riktningarna och divideras med linjens längd, totalt för båda riktningarna.</t>
  </si>
  <si>
    <t>0,50 per kilometer eller tätare</t>
  </si>
  <si>
    <t>Poängen baseras på andelen korsningar med aktiv signalprioritet för busstrafiken.</t>
  </si>
  <si>
    <t>Signalprioritet för busstrafiken införs eller bibehålls</t>
  </si>
  <si>
    <t>Ingen signalprioritet eller bussar på aktuell linje har väjningsplikt</t>
  </si>
  <si>
    <t>Förekommer ej</t>
  </si>
  <si>
    <t>Andel busskörfält</t>
  </si>
  <si>
    <t>2,00 per kilometer eller tätare</t>
  </si>
  <si>
    <t>Poängen baseras på andelen stopphållplatser (där bussen stannar direkt i körfältet), utformning som minimerar horisontellt avstånd mellan buss och plattform, samt plattformshöjd (för att möjliggöra plant insteg).</t>
  </si>
  <si>
    <t>Stopphållplats med utskjutande plattform (så kallad klack eller perrongutvidgning) eller annan utrustning för att minimera horisontellt avstånd mellan buss och plattform</t>
  </si>
  <si>
    <t>Stopphållplats</t>
  </si>
  <si>
    <t>Fickhållplats (bussen måste göra minst en sidoförflyttning för att komma in eller ut från hållplatsen)</t>
  </si>
  <si>
    <t>Poängen baseras på en bedömning av utrustningen på hållplatserna utmed linjen, i båda riktningarna. Hållplatslägen endast för avstigande vid ändhållplatserna är undantagna.</t>
  </si>
  <si>
    <t>Väderskydd, sittplatser och belysning finns – väntyta under tak motsvarande hela fordonets längd (eller åtminstone motsvarande avståndet mellan främsta och bakersta dörr)</t>
  </si>
  <si>
    <t>Väderskydd, sittplatser och belysning finns – väntyta under tak motsvarande minst halva fordonets längd</t>
  </si>
  <si>
    <t>Väderskydd, sittplatser och belysning finns – väntyta under tak motsvarande mindre än halva fordonets längd</t>
  </si>
  <si>
    <t>Poängen utgörs av summan av nedanstående kriterier. För det andra kriteriet kan 1 poäng delas ut om kriteriet endast delvis uppfylls.</t>
  </si>
  <si>
    <t>Poängen utgörs av summan av nedanstående kriterier.</t>
  </si>
  <si>
    <t>Audiovisuell realtidsinformation på hållplatser om nästa avgång (ändhållplatser undantagna)</t>
  </si>
  <si>
    <t>% av bussar</t>
  </si>
  <si>
    <t>Påstigning i alla dörrar tillåts</t>
  </si>
  <si>
    <t>Alla dörrpositioner är markerade på plattformen</t>
  </si>
  <si>
    <t>IT-system och avtal som främjar god regularitet (jämna tidsintervall mellan avgångarna)</t>
  </si>
  <si>
    <t>Max 8 minuter mellan avgångar</t>
  </si>
  <si>
    <t>Max 10 minuter mellan avgångar</t>
  </si>
  <si>
    <t>Mer än 10 minuter mellan avgångar (någon gång under perioden)</t>
  </si>
  <si>
    <t>Max 15 minuter mellan avgångar</t>
  </si>
  <si>
    <t>Max 20 minuter mellan avgångar</t>
  </si>
  <si>
    <t>Mer än 20 minuter mellan avgångar (någon gång under perioden)</t>
  </si>
  <si>
    <t>KATEGORI A: STADENS UTFORMNING</t>
  </si>
  <si>
    <t>KATEGORI B: KOLLEKTIVTRAFIKENS INFRASTRUKTUR</t>
  </si>
  <si>
    <t>KATEGORI C: FORDON OCH STÖDSYSTEM</t>
  </si>
  <si>
    <t>KATEGORI D: TRAFIKERING</t>
  </si>
  <si>
    <t>1) Samplanering (max 2 poäng)</t>
  </si>
  <si>
    <t>2) Hållplatsavstånd (max 7 poäng)</t>
  </si>
  <si>
    <t>Resultat</t>
  </si>
  <si>
    <t>En översyn av prissättning och placering av gatuparkeringar samt angöringsplatser för nyttotrafik längs stråket genomförs i samband med BRT-planeringen</t>
  </si>
  <si>
    <t>Planeringsdokument och strategier för cykel- och gångstråk är samordnade med det aktuella busstråket</t>
  </si>
  <si>
    <t>Minst 600 meter</t>
  </si>
  <si>
    <t>550–599 meter</t>
  </si>
  <si>
    <t>500–549 meter</t>
  </si>
  <si>
    <t>450–499 meter</t>
  </si>
  <si>
    <t>400–449 meter</t>
  </si>
  <si>
    <t>Mindre än 400 meter</t>
  </si>
  <si>
    <t>Poängen baseras på antal kurvor med radie 25 meter eller mindre. Antalet beräknas för båda riktningarna och divideras med linjens längd, totalt för båda riktningarna.</t>
  </si>
  <si>
    <t>3) Tvära kurvor, radie 25 meter eller mindre (max 4 poäng)</t>
  </si>
  <si>
    <r>
      <rPr>
        <i/>
        <sz val="10"/>
        <color theme="1"/>
        <rFont val="Aptos Narrow"/>
        <family val="2"/>
      </rPr>
      <t>←</t>
    </r>
    <r>
      <rPr>
        <i/>
        <sz val="10"/>
        <color theme="1"/>
        <rFont val="Arial"/>
        <family val="2"/>
      </rPr>
      <t xml:space="preserve"> Mata in värden i celler som är formaterade såhär</t>
    </r>
  </si>
  <si>
    <t>4) Barriäreffekt (max 3 poäng)</t>
  </si>
  <si>
    <t>BRT-satsningen medför oförändrat eller kortare avstånd för fotgängare som korsar något av korsningens ben</t>
  </si>
  <si>
    <t>BRT-satsningen medför längre avstånd för korsande fotgängare i minst ett av korsningens ben</t>
  </si>
  <si>
    <t>Flytande skala från 0 till 4 poäng</t>
  </si>
  <si>
    <t>5) Cykelstråk (max 2 poäng)</t>
  </si>
  <si>
    <t>Flytande skala från 0 till 2 poäng</t>
  </si>
  <si>
    <t>6) Anslutningar till hållplatser (max 2 poäng)</t>
  </si>
  <si>
    <t>Tydlig vägvisning till hållplatserna i stadsrummet</t>
  </si>
  <si>
    <t>Cykelparkering i nära anslutning till hållplatserna (maximalt avstånd 25 meter)</t>
  </si>
  <si>
    <t>7) Busskörfält eller bussgata (max 8 poäng)</t>
  </si>
  <si>
    <t>8) Busskörfältens placering (max 4 poäng)</t>
  </si>
  <si>
    <t>9) Annan användning av busskörfälten (max 3 poäng)</t>
  </si>
  <si>
    <t>10) Utfarter i bussens körväg (max 2 poäng)</t>
  </si>
  <si>
    <t>11) Gatuparkering (max 3 poäng)</t>
  </si>
  <si>
    <t>Flytande skala från 0 till 3 poäng</t>
  </si>
  <si>
    <t>12) Farthinder (max 3 poäng)</t>
  </si>
  <si>
    <t>13) Bussprioritet i korsningar (max 8 poäng)</t>
  </si>
  <si>
    <t>Flytande skala från 0 till 3 poäng, viktas med % busskörfält på linjen</t>
  </si>
  <si>
    <t>14) Svängande trafik som korsar bussens körväg (max 3 poäng)</t>
  </si>
  <si>
    <t>Poängen baseras på antal sådana korsningar per kilometer busskörfält och viktas med den totala andelen busskörfält på linjen.</t>
  </si>
  <si>
    <t>15) Hållplatstyper och plant insteg (max 8 poäng)</t>
  </si>
  <si>
    <t>Stopphållplats med plant insteg utan bussnigning: "spårvagnsplattform", cirka 25 cm hög och utskjutande (så kallad klack eller perrongutvidgning) eller med annan utrustning för att minimera horisontellt avstånd mellan buss och plattform</t>
  </si>
  <si>
    <t>16) Utrustning på hållplatser (max 4 poäng)</t>
  </si>
  <si>
    <t>Väderskydd, sittplatser eller belysning saknas</t>
  </si>
  <si>
    <t>17) Identitet (max 4 poäng)</t>
  </si>
  <si>
    <t>Alla BRT-fordon har en enhetlig design som särskiljer sig från bussar som inte tillhör en BRT-linje</t>
  </si>
  <si>
    <t>BRT-linjen har en identitet som särskiljs från övrig, konventionell busstrafik i området och denna differentiering framgår på linjekartor, hållplatsskyltar och fordon</t>
  </si>
  <si>
    <t>18) Realtidsinformation (max 4 poäng)</t>
  </si>
  <si>
    <t>Audiovisuell realtidsinformation ombord om flera hållplatser framåt samt bytesmöjligheter</t>
  </si>
  <si>
    <t>19) Påstigning genom alla dörrar (max 8 poäng)</t>
  </si>
  <si>
    <t>20) Regularitetsstöd (max 2 poäng)</t>
  </si>
  <si>
    <t>Kriteriet förutsätter att såväl IT-stöd som avtal främjar att god regularitet finns. Ingen viktning tillämpas.</t>
  </si>
  <si>
    <t>21) Turtäthet dagtid (max 5 poäng)</t>
  </si>
  <si>
    <t>Poängen baseras på den lägsta turtätheten klockan 6–18 på vardagar. Om turtätheten varierar längs linjen viktas poängen med andelen av linjens sträckning.</t>
  </si>
  <si>
    <t>22) Turtäthet kvällar och helger (max 5 poäng)</t>
  </si>
  <si>
    <t>Poängen baseras på den lägsta turtätheten fram till klockan 22 alla veckans dagar. Om turtätheten varierar längs linjen viktas poängen med andelen av linjens sträckning.</t>
  </si>
  <si>
    <t>23) Första och sista avgång vardag (max 3 poäng)</t>
  </si>
  <si>
    <t>Poängen baseras på tiden mellan första och sista avgång måndag–fredag (exklusive turer som endast går på fredagar). Om tiderna varierar längs linjen viktas poängen med andelen av linjens sträckning.</t>
  </si>
  <si>
    <t>Minst 19 timmar från första till sista avgång (till exempel från klockan 5 till midnatt)</t>
  </si>
  <si>
    <t>Minst 17 timmar från första till sista avgång (till exempel från klockan 6 till 23)</t>
  </si>
  <si>
    <t>Mindre än 17 timmar från första till sista avgång</t>
  </si>
  <si>
    <t>24) Första och sista avgång helg (max 3 poäng)</t>
  </si>
  <si>
    <t>Poängen baseras på tiden mellan första och sista avgång lördag–söndag (söndag är oftast dimensionerande). Om tiderna varierar längs linjen viktas poängen med andelen av linjens sträckning.</t>
  </si>
  <si>
    <t>Minst 15 timmar från första till sista avgång (till exempel från klockan 7 till 22)</t>
  </si>
  <si>
    <t>Mindre än 15 timmar från första till sista avgång</t>
  </si>
  <si>
    <t>Parameter</t>
  </si>
  <si>
    <t>Max</t>
  </si>
  <si>
    <t>1) Samplanering</t>
  </si>
  <si>
    <t>2) Hållplatsavstånd</t>
  </si>
  <si>
    <t>3) Tvära kurvor</t>
  </si>
  <si>
    <t>4) Barriäreffekt</t>
  </si>
  <si>
    <t>5) Cykelstråk</t>
  </si>
  <si>
    <t>6) Anslutningar till hållplatser</t>
  </si>
  <si>
    <t>7) Busskörfält eller bussgata</t>
  </si>
  <si>
    <t>8) Busskörfältens placering</t>
  </si>
  <si>
    <t>9) Annan användning av busskörfälten</t>
  </si>
  <si>
    <t>10) Utfarter i bussens körväg</t>
  </si>
  <si>
    <t>11) Gatuparkering</t>
  </si>
  <si>
    <t>12) Farthinder</t>
  </si>
  <si>
    <t>13) Bussprioritet i korsningar</t>
  </si>
  <si>
    <t>14) Svängande trafik som korsar bussens körväg</t>
  </si>
  <si>
    <t>15) Hållplatstyper och plant insteg</t>
  </si>
  <si>
    <t>16) Utrustning på hållplatser</t>
  </si>
  <si>
    <t>17) Identitet</t>
  </si>
  <si>
    <t>18) Realtidsinformation</t>
  </si>
  <si>
    <t>19) Påstigning genom alla dörrar</t>
  </si>
  <si>
    <t>20) Regularitetsstöd</t>
  </si>
  <si>
    <t>21) Turtäthet dagtid</t>
  </si>
  <si>
    <t>22) Turtäthet kvällar och helger</t>
  </si>
  <si>
    <t>23) Första och sista avgång vardag</t>
  </si>
  <si>
    <t>24) Första och sista avgång helg</t>
  </si>
  <si>
    <t>Kvar till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</si>
</sst>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b/>
      <sz val="10"/>
      <color rgb="FF40ABAE"/>
      <name val="Arial"/>
      <family val="2"/>
      <scheme val="minor"/>
    </font>
    <font>
      <b/>
      <sz val="10"/>
      <color theme="8"/>
      <name val="Arial"/>
      <family val="2"/>
      <scheme val="minor"/>
    </font>
    <font>
      <b/>
      <sz val="10"/>
      <color theme="6"/>
      <name val="Arial"/>
      <family val="2"/>
      <scheme val="minor"/>
    </font>
    <font>
      <b/>
      <sz val="10"/>
      <color theme="4"/>
      <name val="Arial"/>
      <family val="2"/>
      <scheme val="minor"/>
    </font>
    <font>
      <b/>
      <sz val="10"/>
      <color theme="7"/>
      <name val="Arial"/>
      <family val="2"/>
      <scheme val="minor"/>
    </font>
    <font>
      <b/>
      <u/>
      <sz val="10"/>
      <color rgb="FF40ABAE"/>
      <name val="Arial"/>
      <family val="2"/>
      <scheme val="minor"/>
    </font>
    <font>
      <i/>
      <sz val="10"/>
      <color theme="1"/>
      <name val="Arial"/>
      <family val="2"/>
    </font>
    <font>
      <i/>
      <sz val="10"/>
      <color theme="1"/>
      <name val="Aptos Narrow"/>
      <family val="2"/>
    </font>
    <font>
      <b/>
      <sz val="10"/>
      <color theme="0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u/>
      <sz val="10"/>
      <color theme="8"/>
      <name val="Arial"/>
      <family val="2"/>
      <scheme val="minor"/>
    </font>
    <font>
      <b/>
      <u/>
      <sz val="10"/>
      <color theme="6"/>
      <name val="Arial"/>
      <family val="2"/>
      <scheme val="minor"/>
    </font>
    <font>
      <b/>
      <u/>
      <sz val="10"/>
      <color theme="4"/>
      <name val="Arial"/>
      <family val="2"/>
      <scheme val="minor"/>
    </font>
    <font>
      <i/>
      <sz val="1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0ABA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6" fillId="6" borderId="1" applyNumberFormat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/>
    <xf numFmtId="164" fontId="8" fillId="0" borderId="0" xfId="0" applyNumberFormat="1" applyFont="1" applyAlignment="1">
      <alignment horizontal="center" vertical="center"/>
    </xf>
    <xf numFmtId="0" fontId="8" fillId="0" borderId="0" xfId="0" applyFont="1"/>
    <xf numFmtId="164" fontId="9" fillId="0" borderId="0" xfId="0" applyNumberFormat="1" applyFont="1" applyAlignment="1">
      <alignment horizontal="center" vertical="center"/>
    </xf>
    <xf numFmtId="0" fontId="9" fillId="0" borderId="0" xfId="0" applyFont="1"/>
    <xf numFmtId="164" fontId="10" fillId="0" borderId="0" xfId="0" applyNumberFormat="1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164" fontId="17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0" borderId="0" xfId="0" applyFont="1"/>
    <xf numFmtId="9" fontId="16" fillId="6" borderId="1" xfId="2" applyNumberFormat="1" applyAlignment="1">
      <alignment horizontal="center" vertical="center"/>
    </xf>
    <xf numFmtId="9" fontId="16" fillId="3" borderId="1" xfId="1" applyFont="1" applyFill="1" applyBorder="1" applyAlignment="1">
      <alignment horizontal="center" vertical="center"/>
    </xf>
    <xf numFmtId="0" fontId="16" fillId="6" borderId="1" xfId="2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164" fontId="16" fillId="3" borderId="3" xfId="0" applyNumberFormat="1" applyFont="1" applyFill="1" applyBorder="1" applyAlignment="1">
      <alignment horizontal="center" vertical="center"/>
    </xf>
    <xf numFmtId="9" fontId="16" fillId="3" borderId="5" xfId="1" applyFont="1" applyFill="1" applyBorder="1" applyAlignment="1">
      <alignment horizontal="center" vertical="center"/>
    </xf>
    <xf numFmtId="2" fontId="16" fillId="6" borderId="1" xfId="2" applyNumberFormat="1" applyAlignment="1">
      <alignment horizontal="center" vertical="center"/>
    </xf>
    <xf numFmtId="0" fontId="21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/>
    </xf>
    <xf numFmtId="0" fontId="14" fillId="5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vertical="center"/>
    </xf>
    <xf numFmtId="0" fontId="14" fillId="7" borderId="4" xfId="0" applyFon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164" fontId="1" fillId="0" borderId="0" xfId="0" applyNumberFormat="1" applyFont="1"/>
    <xf numFmtId="0" fontId="1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</cellXfs>
  <cellStyles count="3">
    <cellStyle name="Indata" xfId="2" builtinId="20" customBuiltin="1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40ABAE"/>
      <color rgb="FF9DDA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Diagram!$B$1</c:f>
              <c:strCache>
                <c:ptCount val="1"/>
                <c:pt idx="0">
                  <c:v>Poäng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40ABAE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0ABAE"/>
              </a:solidFill>
              <a:ln>
                <a:solidFill>
                  <a:srgbClr val="40ABA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F57-4CF7-B6F3-A6113972FF3A}"/>
              </c:ext>
            </c:extLst>
          </c:dPt>
          <c:dPt>
            <c:idx val="1"/>
            <c:invertIfNegative val="0"/>
            <c:bubble3D val="0"/>
            <c:spPr>
              <a:solidFill>
                <a:srgbClr val="40ABAE"/>
              </a:solidFill>
              <a:ln>
                <a:solidFill>
                  <a:srgbClr val="40ABA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57-4CF7-B6F3-A6113972FF3A}"/>
              </c:ext>
            </c:extLst>
          </c:dPt>
          <c:dPt>
            <c:idx val="2"/>
            <c:invertIfNegative val="0"/>
            <c:bubble3D val="0"/>
            <c:spPr>
              <a:solidFill>
                <a:srgbClr val="40ABAE"/>
              </a:solidFill>
              <a:ln>
                <a:solidFill>
                  <a:srgbClr val="40ABA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F57-4CF7-B6F3-A6113972FF3A}"/>
              </c:ext>
            </c:extLst>
          </c:dPt>
          <c:dPt>
            <c:idx val="3"/>
            <c:invertIfNegative val="0"/>
            <c:bubble3D val="0"/>
            <c:spPr>
              <a:solidFill>
                <a:srgbClr val="40ABAE"/>
              </a:solidFill>
              <a:ln>
                <a:solidFill>
                  <a:srgbClr val="40ABA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57-4CF7-B6F3-A6113972FF3A}"/>
              </c:ext>
            </c:extLst>
          </c:dPt>
          <c:dPt>
            <c:idx val="4"/>
            <c:invertIfNegative val="0"/>
            <c:bubble3D val="0"/>
            <c:spPr>
              <a:solidFill>
                <a:srgbClr val="40ABAE"/>
              </a:solidFill>
              <a:ln>
                <a:solidFill>
                  <a:srgbClr val="40ABA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F57-4CF7-B6F3-A6113972FF3A}"/>
              </c:ext>
            </c:extLst>
          </c:dPt>
          <c:dPt>
            <c:idx val="5"/>
            <c:invertIfNegative val="0"/>
            <c:bubble3D val="0"/>
            <c:spPr>
              <a:solidFill>
                <a:srgbClr val="40ABAE"/>
              </a:solidFill>
              <a:ln>
                <a:solidFill>
                  <a:srgbClr val="40ABA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F57-4CF7-B6F3-A6113972FF3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F57-4CF7-B6F3-A6113972FF3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F57-4CF7-B6F3-A6113972FF3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3F57-4CF7-B6F3-A6113972FF3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3F57-4CF7-B6F3-A6113972FF3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3F57-4CF7-B6F3-A6113972FF3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F57-4CF7-B6F3-A6113972FF3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3F57-4CF7-B6F3-A6113972FF3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3F57-4CF7-B6F3-A6113972FF3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3F57-4CF7-B6F3-A6113972FF3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3F57-4CF7-B6F3-A6113972FF3A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3F57-4CF7-B6F3-A6113972FF3A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F57-4CF7-B6F3-A6113972FF3A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3F57-4CF7-B6F3-A6113972FF3A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F57-4CF7-B6F3-A6113972FF3A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3F57-4CF7-B6F3-A6113972FF3A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3F57-4CF7-B6F3-A6113972FF3A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3F57-4CF7-B6F3-A6113972FF3A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3F57-4CF7-B6F3-A6113972FF3A}"/>
              </c:ext>
            </c:extLst>
          </c:dPt>
          <c:cat>
            <c:strRef>
              <c:f>Diagram!$A$2:$A$25</c:f>
              <c:strCache>
                <c:ptCount val="24"/>
                <c:pt idx="0">
                  <c:v>1) Samplanering</c:v>
                </c:pt>
                <c:pt idx="1">
                  <c:v>2) Hållplatsavstånd</c:v>
                </c:pt>
                <c:pt idx="2">
                  <c:v>3) Tvära kurvor</c:v>
                </c:pt>
                <c:pt idx="3">
                  <c:v>4) Barriäreffekt</c:v>
                </c:pt>
                <c:pt idx="4">
                  <c:v>5) Cykelstråk</c:v>
                </c:pt>
                <c:pt idx="5">
                  <c:v>6) Anslutningar till hållplatser</c:v>
                </c:pt>
                <c:pt idx="6">
                  <c:v>7) Busskörfält eller bussgata</c:v>
                </c:pt>
                <c:pt idx="7">
                  <c:v>8) Busskörfältens placering</c:v>
                </c:pt>
                <c:pt idx="8">
                  <c:v>9) Annan användning av busskörfälten</c:v>
                </c:pt>
                <c:pt idx="9">
                  <c:v>10) Utfarter i bussens körväg</c:v>
                </c:pt>
                <c:pt idx="10">
                  <c:v>11) Gatuparkering</c:v>
                </c:pt>
                <c:pt idx="11">
                  <c:v>12) Farthinder</c:v>
                </c:pt>
                <c:pt idx="12">
                  <c:v>13) Bussprioritet i korsningar</c:v>
                </c:pt>
                <c:pt idx="13">
                  <c:v>14) Svängande trafik som korsar bussens körväg</c:v>
                </c:pt>
                <c:pt idx="14">
                  <c:v>15) Hållplatstyper och plant insteg</c:v>
                </c:pt>
                <c:pt idx="15">
                  <c:v>16) Utrustning på hållplatser</c:v>
                </c:pt>
                <c:pt idx="16">
                  <c:v>17) Identitet</c:v>
                </c:pt>
                <c:pt idx="17">
                  <c:v>18) Realtidsinformation</c:v>
                </c:pt>
                <c:pt idx="18">
                  <c:v>19) Påstigning genom alla dörrar</c:v>
                </c:pt>
                <c:pt idx="19">
                  <c:v>20) Regularitetsstöd</c:v>
                </c:pt>
                <c:pt idx="20">
                  <c:v>21) Turtäthet dagtid</c:v>
                </c:pt>
                <c:pt idx="21">
                  <c:v>22) Turtäthet kvällar och helger</c:v>
                </c:pt>
                <c:pt idx="22">
                  <c:v>23) Första och sista avgång vardag</c:v>
                </c:pt>
                <c:pt idx="23">
                  <c:v>24) Första och sista avgång helg</c:v>
                </c:pt>
              </c:strCache>
            </c:strRef>
          </c:cat>
          <c:val>
            <c:numRef>
              <c:f>Diagram!$B$2:$B$25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7-4CF7-B6F3-A6113972FF3A}"/>
            </c:ext>
          </c:extLst>
        </c:ser>
        <c:ser>
          <c:idx val="1"/>
          <c:order val="1"/>
          <c:tx>
            <c:strRef>
              <c:f>Diagram!$C$1</c:f>
              <c:strCache>
                <c:ptCount val="1"/>
                <c:pt idx="0">
                  <c:v>Kvar till max</c:v>
                </c:pt>
              </c:strCache>
            </c:strRef>
          </c:tx>
          <c:spPr>
            <a:noFill/>
            <a:ln>
              <a:solidFill>
                <a:srgbClr val="40ABAE"/>
              </a:solidFill>
            </a:ln>
            <a:effectLst/>
          </c:spPr>
          <c:invertIfNegative val="0"/>
          <c:dPt>
            <c:idx val="6"/>
            <c:invertIfNegative val="0"/>
            <c:bubble3D val="0"/>
            <c:spPr>
              <a:noFill/>
              <a:ln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F57-4CF7-B6F3-A6113972FF3A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F57-4CF7-B6F3-A6113972FF3A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F57-4CF7-B6F3-A6113972FF3A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F57-4CF7-B6F3-A6113972FF3A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3F57-4CF7-B6F3-A6113972FF3A}"/>
              </c:ext>
            </c:extLst>
          </c:dPt>
          <c:dPt>
            <c:idx val="11"/>
            <c:invertIfNegative val="0"/>
            <c:bubble3D val="0"/>
            <c:spPr>
              <a:noFill/>
              <a:ln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F57-4CF7-B6F3-A6113972FF3A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3F57-4CF7-B6F3-A6113972FF3A}"/>
              </c:ext>
            </c:extLst>
          </c:dPt>
          <c:dPt>
            <c:idx val="13"/>
            <c:invertIfNegative val="0"/>
            <c:bubble3D val="0"/>
            <c:spPr>
              <a:noFill/>
              <a:ln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F57-4CF7-B6F3-A6113972FF3A}"/>
              </c:ext>
            </c:extLst>
          </c:dPt>
          <c:dPt>
            <c:idx val="14"/>
            <c:invertIfNegative val="0"/>
            <c:bubble3D val="0"/>
            <c:spPr>
              <a:noFill/>
              <a:ln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3F57-4CF7-B6F3-A6113972FF3A}"/>
              </c:ext>
            </c:extLst>
          </c:dPt>
          <c:dPt>
            <c:idx val="15"/>
            <c:invertIfNegative val="0"/>
            <c:bubble3D val="0"/>
            <c:spPr>
              <a:noFill/>
              <a:ln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F57-4CF7-B6F3-A6113972FF3A}"/>
              </c:ext>
            </c:extLst>
          </c:dPt>
          <c:dPt>
            <c:idx val="16"/>
            <c:invertIfNegative val="0"/>
            <c:bubble3D val="0"/>
            <c:spPr>
              <a:noFill/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3F57-4CF7-B6F3-A6113972FF3A}"/>
              </c:ext>
            </c:extLst>
          </c:dPt>
          <c:dPt>
            <c:idx val="17"/>
            <c:invertIfNegative val="0"/>
            <c:bubble3D val="0"/>
            <c:spPr>
              <a:noFill/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F57-4CF7-B6F3-A6113972FF3A}"/>
              </c:ext>
            </c:extLst>
          </c:dPt>
          <c:dPt>
            <c:idx val="18"/>
            <c:invertIfNegative val="0"/>
            <c:bubble3D val="0"/>
            <c:spPr>
              <a:noFill/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3F57-4CF7-B6F3-A6113972FF3A}"/>
              </c:ext>
            </c:extLst>
          </c:dPt>
          <c:dPt>
            <c:idx val="19"/>
            <c:invertIfNegative val="0"/>
            <c:bubble3D val="0"/>
            <c:spPr>
              <a:noFill/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F57-4CF7-B6F3-A6113972FF3A}"/>
              </c:ext>
            </c:extLst>
          </c:dPt>
          <c:dPt>
            <c:idx val="20"/>
            <c:invertIfNegative val="0"/>
            <c:bubble3D val="0"/>
            <c:spPr>
              <a:noFill/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3F57-4CF7-B6F3-A6113972FF3A}"/>
              </c:ext>
            </c:extLst>
          </c:dPt>
          <c:dPt>
            <c:idx val="21"/>
            <c:invertIfNegative val="0"/>
            <c:bubble3D val="0"/>
            <c:spPr>
              <a:noFill/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F57-4CF7-B6F3-A6113972FF3A}"/>
              </c:ext>
            </c:extLst>
          </c:dPt>
          <c:dPt>
            <c:idx val="22"/>
            <c:invertIfNegative val="0"/>
            <c:bubble3D val="0"/>
            <c:spPr>
              <a:noFill/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3F57-4CF7-B6F3-A6113972FF3A}"/>
              </c:ext>
            </c:extLst>
          </c:dPt>
          <c:dPt>
            <c:idx val="23"/>
            <c:invertIfNegative val="0"/>
            <c:bubble3D val="0"/>
            <c:spPr>
              <a:noFill/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F57-4CF7-B6F3-A6113972FF3A}"/>
              </c:ext>
            </c:extLst>
          </c:dPt>
          <c:cat>
            <c:strRef>
              <c:f>Diagram!$A$2:$A$25</c:f>
              <c:strCache>
                <c:ptCount val="24"/>
                <c:pt idx="0">
                  <c:v>1) Samplanering</c:v>
                </c:pt>
                <c:pt idx="1">
                  <c:v>2) Hållplatsavstånd</c:v>
                </c:pt>
                <c:pt idx="2">
                  <c:v>3) Tvära kurvor</c:v>
                </c:pt>
                <c:pt idx="3">
                  <c:v>4) Barriäreffekt</c:v>
                </c:pt>
                <c:pt idx="4">
                  <c:v>5) Cykelstråk</c:v>
                </c:pt>
                <c:pt idx="5">
                  <c:v>6) Anslutningar till hållplatser</c:v>
                </c:pt>
                <c:pt idx="6">
                  <c:v>7) Busskörfält eller bussgata</c:v>
                </c:pt>
                <c:pt idx="7">
                  <c:v>8) Busskörfältens placering</c:v>
                </c:pt>
                <c:pt idx="8">
                  <c:v>9) Annan användning av busskörfälten</c:v>
                </c:pt>
                <c:pt idx="9">
                  <c:v>10) Utfarter i bussens körväg</c:v>
                </c:pt>
                <c:pt idx="10">
                  <c:v>11) Gatuparkering</c:v>
                </c:pt>
                <c:pt idx="11">
                  <c:v>12) Farthinder</c:v>
                </c:pt>
                <c:pt idx="12">
                  <c:v>13) Bussprioritet i korsningar</c:v>
                </c:pt>
                <c:pt idx="13">
                  <c:v>14) Svängande trafik som korsar bussens körväg</c:v>
                </c:pt>
                <c:pt idx="14">
                  <c:v>15) Hållplatstyper och plant insteg</c:v>
                </c:pt>
                <c:pt idx="15">
                  <c:v>16) Utrustning på hållplatser</c:v>
                </c:pt>
                <c:pt idx="16">
                  <c:v>17) Identitet</c:v>
                </c:pt>
                <c:pt idx="17">
                  <c:v>18) Realtidsinformation</c:v>
                </c:pt>
                <c:pt idx="18">
                  <c:v>19) Påstigning genom alla dörrar</c:v>
                </c:pt>
                <c:pt idx="19">
                  <c:v>20) Regularitetsstöd</c:v>
                </c:pt>
                <c:pt idx="20">
                  <c:v>21) Turtäthet dagtid</c:v>
                </c:pt>
                <c:pt idx="21">
                  <c:v>22) Turtäthet kvällar och helger</c:v>
                </c:pt>
                <c:pt idx="22">
                  <c:v>23) Första och sista avgång vardag</c:v>
                </c:pt>
                <c:pt idx="23">
                  <c:v>24) Första och sista avgång helg</c:v>
                </c:pt>
              </c:strCache>
            </c:strRef>
          </c:cat>
          <c:val>
            <c:numRef>
              <c:f>Diagram!$C$2:$C$25</c:f>
              <c:numCache>
                <c:formatCode>0.0</c:formatCode>
                <c:ptCount val="24"/>
                <c:pt idx="0">
                  <c:v>2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8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8</c:v>
                </c:pt>
                <c:pt idx="13">
                  <c:v>3</c:v>
                </c:pt>
                <c:pt idx="14">
                  <c:v>8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8</c:v>
                </c:pt>
                <c:pt idx="19">
                  <c:v>2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57-4CF7-B6F3-A6113972F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2264287"/>
        <c:axId val="1402261887"/>
      </c:barChart>
      <c:catAx>
        <c:axId val="140226428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402261887"/>
        <c:crosses val="autoZero"/>
        <c:auto val="1"/>
        <c:lblAlgn val="ctr"/>
        <c:lblOffset val="100"/>
        <c:noMultiLvlLbl val="0"/>
      </c:catAx>
      <c:valAx>
        <c:axId val="1402261887"/>
        <c:scaling>
          <c:orientation val="minMax"/>
          <c:max val="8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Poäng per parameter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402264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k2centrum.se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66675</xdr:rowOff>
    </xdr:from>
    <xdr:to>
      <xdr:col>2</xdr:col>
      <xdr:colOff>9525</xdr:colOff>
      <xdr:row>12</xdr:row>
      <xdr:rowOff>123825</xdr:rowOff>
    </xdr:to>
    <xdr:grpSp>
      <xdr:nvGrpSpPr>
        <xdr:cNvPr id="7" name="Grupp 6">
          <a:extLst>
            <a:ext uri="{FF2B5EF4-FFF2-40B4-BE49-F238E27FC236}">
              <a16:creationId xmlns:a16="http://schemas.microsoft.com/office/drawing/2014/main" id="{1A624BF9-1A5F-129B-A58E-64DD6EBD7709}"/>
            </a:ext>
          </a:extLst>
        </xdr:cNvPr>
        <xdr:cNvGrpSpPr/>
      </xdr:nvGrpSpPr>
      <xdr:grpSpPr>
        <a:xfrm>
          <a:off x="85725" y="66675"/>
          <a:ext cx="7543800" cy="2000250"/>
          <a:chOff x="85725" y="66675"/>
          <a:chExt cx="7543800" cy="2000250"/>
        </a:xfrm>
      </xdr:grpSpPr>
      <xdr:sp macro="" textlink="">
        <xdr:nvSpPr>
          <xdr:cNvPr id="2" name="textruta 1">
            <a:extLst>
              <a:ext uri="{FF2B5EF4-FFF2-40B4-BE49-F238E27FC236}">
                <a16:creationId xmlns:a16="http://schemas.microsoft.com/office/drawing/2014/main" id="{BA44CABA-E0F6-44A3-98B7-68B23E7F0EFE}"/>
              </a:ext>
            </a:extLst>
          </xdr:cNvPr>
          <xdr:cNvSpPr txBox="1"/>
        </xdr:nvSpPr>
        <xdr:spPr>
          <a:xfrm>
            <a:off x="85725" y="66675"/>
            <a:ext cx="7543800" cy="2000250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2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Ins="1800000" rtlCol="0" anchor="t"/>
          <a:lstStyle/>
          <a:p>
            <a:pPr fontAlgn="t"/>
            <a:r>
              <a:rPr lang="sv-SE" sz="1000" b="1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EXCEL‑MALL FÖR POÄNGBEDÖMNING ENLIGT </a:t>
            </a:r>
            <a:br>
              <a:rPr lang="sv-SE" sz="1000" b="1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sv-SE" sz="1000" b="1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PLANERINGSVERKTYG FÖR BUS RAPID TRANSIT (BRT) I SVERIGE: UTGÅVA 2026</a:t>
            </a:r>
            <a:endPara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fontAlgn="t"/>
            <a:endPara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fontAlgn="t"/>
            <a:r>
              <a:rPr lang="sv-SE" sz="10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Denna Excel‑mall är ett komplement till </a:t>
            </a:r>
            <a:r>
              <a:rPr lang="sv-SE" sz="1000" b="0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Planeringsverktyg för Bus Rapid Transit (BRT) i Sverige</a:t>
            </a:r>
            <a:r>
              <a:rPr lang="sv-SE" sz="10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och är avsedd att användas för poängbedömning av enskilda busslinjer eller stråk.</a:t>
            </a:r>
          </a:p>
          <a:p>
            <a:pPr fontAlgn="t"/>
            <a:endPara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fontAlgn="t"/>
            <a:r>
              <a:rPr lang="sv-SE" sz="10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Nedan listas de parametrar som ingår i planeringsverktyget. Egen poängbedömning görs genom att mata in aktuella värden i celler markerade och formaterade som ”Indata.” Resulterande poäng visas automatiskt, både per parameter, per kategori och som sammanlagd totalpoäng.</a:t>
            </a:r>
          </a:p>
          <a:p>
            <a:pPr fontAlgn="t"/>
            <a:endPara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fontAlgn="t"/>
            <a:r>
              <a:rPr lang="sv-SE" sz="10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Parametrarna beskrivs endast översiktligt i denna mall. För en mer utförlig redogörelse av planeringsverktyget som helhet och av respektive parameter hänvisas till dokumentet </a:t>
            </a:r>
            <a:r>
              <a:rPr lang="sv-SE" sz="1000" b="0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Planeringsverktyg för Bus Rapid Transit (BRT) i Sverige: Utgåva 2026</a:t>
            </a:r>
            <a:r>
              <a:rPr lang="sv-SE" sz="10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.</a:t>
            </a:r>
          </a:p>
        </xdr:txBody>
      </xdr:sp>
      <xdr:grpSp>
        <xdr:nvGrpSpPr>
          <xdr:cNvPr id="6" name="Grupp 5">
            <a:extLst>
              <a:ext uri="{FF2B5EF4-FFF2-40B4-BE49-F238E27FC236}">
                <a16:creationId xmlns:a16="http://schemas.microsoft.com/office/drawing/2014/main" id="{361D5E6B-2F9B-954B-4FBB-580AD4F74B04}"/>
              </a:ext>
            </a:extLst>
          </xdr:cNvPr>
          <xdr:cNvGrpSpPr/>
        </xdr:nvGrpSpPr>
        <xdr:grpSpPr>
          <a:xfrm>
            <a:off x="6315096" y="375396"/>
            <a:ext cx="1019174" cy="1382808"/>
            <a:chOff x="6315096" y="381001"/>
            <a:chExt cx="1019174" cy="1382808"/>
          </a:xfrm>
        </xdr:grpSpPr>
        <xdr:pic>
          <xdr:nvPicPr>
            <xdr:cNvPr id="3" name="Bildobjekt 2">
              <a:extLst>
                <a:ext uri="{FF2B5EF4-FFF2-40B4-BE49-F238E27FC236}">
                  <a16:creationId xmlns:a16="http://schemas.microsoft.com/office/drawing/2014/main" id="{9B294577-E366-BAD8-F72C-0A0C0551F5E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315096" y="381001"/>
              <a:ext cx="1019174" cy="1019174"/>
            </a:xfrm>
            <a:prstGeom prst="rect">
              <a:avLst/>
            </a:prstGeom>
          </xdr:spPr>
        </xdr:pic>
        <xdr:sp macro="" textlink="">
          <xdr:nvSpPr>
            <xdr:cNvPr id="5" name="textruta 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E928C40-684B-063E-0EF1-4AFA78B5EA87}"/>
                </a:ext>
              </a:extLst>
            </xdr:cNvPr>
            <xdr:cNvSpPr txBox="1"/>
          </xdr:nvSpPr>
          <xdr:spPr>
            <a:xfrm>
              <a:off x="6318968" y="1524000"/>
              <a:ext cx="1011431" cy="239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lang="sv-SE" sz="1000" b="1"/>
                <a:t>k2centrum.se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1</xdr:row>
      <xdr:rowOff>28575</xdr:rowOff>
    </xdr:from>
    <xdr:to>
      <xdr:col>13</xdr:col>
      <xdr:colOff>128587</xdr:colOff>
      <xdr:row>33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CA4A5E2-9144-D4C6-CCA4-63A388D42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161925</xdr:colOff>
      <xdr:row>16</xdr:row>
      <xdr:rowOff>25736</xdr:rowOff>
    </xdr:from>
    <xdr:to>
      <xdr:col>14</xdr:col>
      <xdr:colOff>415046</xdr:colOff>
      <xdr:row>18</xdr:row>
      <xdr:rowOff>88564</xdr:rowOff>
    </xdr:to>
    <xdr:grpSp>
      <xdr:nvGrpSpPr>
        <xdr:cNvPr id="6" name="Grupp 5">
          <a:extLst>
            <a:ext uri="{FF2B5EF4-FFF2-40B4-BE49-F238E27FC236}">
              <a16:creationId xmlns:a16="http://schemas.microsoft.com/office/drawing/2014/main" id="{3A7EB655-D43F-4947-A1E9-66F9995C7981}"/>
            </a:ext>
          </a:extLst>
        </xdr:cNvPr>
        <xdr:cNvGrpSpPr/>
      </xdr:nvGrpSpPr>
      <xdr:grpSpPr>
        <a:xfrm>
          <a:off x="11182350" y="2616536"/>
          <a:ext cx="938921" cy="386678"/>
          <a:chOff x="11326846" y="2546215"/>
          <a:chExt cx="938111" cy="387286"/>
        </a:xfrm>
      </xdr:grpSpPr>
      <xdr:sp macro="" textlink="">
        <xdr:nvSpPr>
          <xdr:cNvPr id="3" name="textruta 2">
            <a:extLst>
              <a:ext uri="{FF2B5EF4-FFF2-40B4-BE49-F238E27FC236}">
                <a16:creationId xmlns:a16="http://schemas.microsoft.com/office/drawing/2014/main" id="{B644A67B-8CFC-0824-41B1-235C169BEB44}"/>
              </a:ext>
            </a:extLst>
          </xdr:cNvPr>
          <xdr:cNvSpPr txBox="1"/>
        </xdr:nvSpPr>
        <xdr:spPr>
          <a:xfrm>
            <a:off x="11326846" y="2546215"/>
            <a:ext cx="938111" cy="387286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16000" rtlCol="0" anchor="t">
            <a:spAutoFit/>
          </a:bodyPr>
          <a:lstStyle/>
          <a:p>
            <a:r>
              <a:rPr lang="sv-SE" sz="1000"/>
              <a:t>Poäng</a:t>
            </a:r>
          </a:p>
          <a:p>
            <a:r>
              <a:rPr lang="sv-SE" sz="1000"/>
              <a:t>Maxpoäng</a:t>
            </a:r>
          </a:p>
        </xdr:txBody>
      </xdr:sp>
      <xdr:sp macro="" textlink="">
        <xdr:nvSpPr>
          <xdr:cNvPr id="4" name="Rektangel 3">
            <a:extLst>
              <a:ext uri="{FF2B5EF4-FFF2-40B4-BE49-F238E27FC236}">
                <a16:creationId xmlns:a16="http://schemas.microsoft.com/office/drawing/2014/main" id="{AB03DD9B-5411-28E4-32F9-CE2A0CA04566}"/>
              </a:ext>
            </a:extLst>
          </xdr:cNvPr>
          <xdr:cNvSpPr/>
        </xdr:nvSpPr>
        <xdr:spPr>
          <a:xfrm>
            <a:off x="11389467" y="2610255"/>
            <a:ext cx="105383" cy="105383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solidFill>
              <a:schemeClr val="bg1">
                <a:lumMod val="50000"/>
              </a:schemeClr>
            </a:solidFill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sv-SE" sz="1100"/>
          </a:p>
        </xdr:txBody>
      </xdr:sp>
      <xdr:sp macro="" textlink="">
        <xdr:nvSpPr>
          <xdr:cNvPr id="5" name="Rektangel 4">
            <a:extLst>
              <a:ext uri="{FF2B5EF4-FFF2-40B4-BE49-F238E27FC236}">
                <a16:creationId xmlns:a16="http://schemas.microsoft.com/office/drawing/2014/main" id="{93617613-0035-EF30-4662-6AC9149B963D}"/>
              </a:ext>
            </a:extLst>
          </xdr:cNvPr>
          <xdr:cNvSpPr/>
        </xdr:nvSpPr>
        <xdr:spPr>
          <a:xfrm>
            <a:off x="11389467" y="2760223"/>
            <a:ext cx="105383" cy="105383"/>
          </a:xfrm>
          <a:prstGeom prst="rect">
            <a:avLst/>
          </a:prstGeom>
          <a:noFill/>
          <a:ln>
            <a:solidFill>
              <a:schemeClr val="bg1">
                <a:lumMod val="50000"/>
              </a:schemeClr>
            </a:solidFill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sv-SE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K2">
  <a:themeElements>
    <a:clrScheme name="K2">
      <a:dk1>
        <a:srgbClr val="000000"/>
      </a:dk1>
      <a:lt1>
        <a:sysClr val="window" lastClr="FFFFFF"/>
      </a:lt1>
      <a:dk2>
        <a:srgbClr val="F59131"/>
      </a:dk2>
      <a:lt2>
        <a:srgbClr val="FDE9D6"/>
      </a:lt2>
      <a:accent1>
        <a:srgbClr val="FF4E00"/>
      </a:accent1>
      <a:accent2>
        <a:srgbClr val="FFDCCC"/>
      </a:accent2>
      <a:accent3>
        <a:srgbClr val="4CB580"/>
      </a:accent3>
      <a:accent4>
        <a:srgbClr val="DBF0E6"/>
      </a:accent4>
      <a:accent5>
        <a:srgbClr val="FAC021"/>
      </a:accent5>
      <a:accent6>
        <a:srgbClr val="FEF2D5"/>
      </a:accent6>
      <a:hlink>
        <a:srgbClr val="000000"/>
      </a:hlink>
      <a:folHlink>
        <a:srgbClr val="000000"/>
      </a:folHlink>
    </a:clrScheme>
    <a:fontScheme name="Arial">
      <a:majorFont>
        <a:latin typeface="Arial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Arial"/>
        <a:ea typeface=""/>
        <a:cs typeface=""/>
        <a:font script="Jpan" typeface="ＭＳ Ｐ明朝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6"/>
        </a:solidFill>
        <a:ln>
          <a:noFill/>
        </a:ln>
        <a:effectLst/>
      </a:spPr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tx1"/>
          </a:solidFill>
        </a:ln>
        <a:effectLst/>
      </a:spPr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Tema K2" id="{26AC2C8E-2E25-42AB-933B-5050FEC3EE47}" vid="{1684A2B2-C130-431B-86D1-9B29E651CF0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FF9DC-F481-4CFC-9D7F-0B36D5EF98BA}">
  <dimension ref="A1:J158"/>
  <sheetViews>
    <sheetView showGridLines="0" tabSelected="1" zoomScaleNormal="100" workbookViewId="0">
      <selection activeCell="F19" sqref="F19"/>
    </sheetView>
  </sheetViews>
  <sheetFormatPr defaultColWidth="8.625" defaultRowHeight="12.75" x14ac:dyDescent="0.2"/>
  <cols>
    <col min="1" max="1" width="81.625" style="2" customWidth="1"/>
    <col min="2" max="2" width="18.375" style="2" customWidth="1"/>
    <col min="3" max="3" width="17.625" style="2" customWidth="1"/>
    <col min="4" max="4" width="8.625" style="2"/>
    <col min="5" max="6" width="18.375" style="2" customWidth="1"/>
    <col min="7" max="7" width="18.375" style="4" customWidth="1"/>
    <col min="8" max="16384" width="8.625" style="2"/>
  </cols>
  <sheetData>
    <row r="1" spans="1:6" x14ac:dyDescent="0.2">
      <c r="A1" s="1"/>
    </row>
    <row r="2" spans="1:6" x14ac:dyDescent="0.2">
      <c r="E2" s="3" t="s">
        <v>0</v>
      </c>
    </row>
    <row r="3" spans="1:6" x14ac:dyDescent="0.2">
      <c r="E3" s="4" t="s">
        <v>1</v>
      </c>
    </row>
    <row r="4" spans="1:6" x14ac:dyDescent="0.2">
      <c r="D4" s="5">
        <f>E4</f>
        <v>0</v>
      </c>
      <c r="E4" s="6">
        <f>SUM(G:G)</f>
        <v>0</v>
      </c>
      <c r="F4" s="1" t="s">
        <v>2</v>
      </c>
    </row>
    <row r="5" spans="1:6" x14ac:dyDescent="0.2">
      <c r="E5" s="7" t="s">
        <v>3</v>
      </c>
    </row>
    <row r="6" spans="1:6" x14ac:dyDescent="0.2">
      <c r="D6" s="2">
        <f>E6</f>
        <v>0</v>
      </c>
      <c r="E6" s="8">
        <f>SUM(G17:G49)</f>
        <v>0</v>
      </c>
      <c r="F6" s="9" t="s">
        <v>4</v>
      </c>
    </row>
    <row r="7" spans="1:6" x14ac:dyDescent="0.2">
      <c r="D7" s="2">
        <f t="shared" ref="D7:D9" si="0">E7</f>
        <v>0</v>
      </c>
      <c r="E7" s="10">
        <f>SUM(G54:G109)</f>
        <v>0</v>
      </c>
      <c r="F7" s="11" t="s">
        <v>5</v>
      </c>
    </row>
    <row r="8" spans="1:6" x14ac:dyDescent="0.2">
      <c r="D8" s="2">
        <f t="shared" si="0"/>
        <v>0</v>
      </c>
      <c r="E8" s="12">
        <f>SUM(G114:G131)</f>
        <v>0</v>
      </c>
      <c r="F8" s="13" t="s">
        <v>6</v>
      </c>
    </row>
    <row r="9" spans="1:6" x14ac:dyDescent="0.2">
      <c r="D9" s="2">
        <f t="shared" si="0"/>
        <v>0</v>
      </c>
      <c r="E9" s="14">
        <f>SUM(G136:G158)</f>
        <v>0</v>
      </c>
      <c r="F9" s="15" t="s">
        <v>7</v>
      </c>
    </row>
    <row r="10" spans="1:6" x14ac:dyDescent="0.2">
      <c r="E10" s="16"/>
      <c r="F10" s="17"/>
    </row>
    <row r="11" spans="1:6" x14ac:dyDescent="0.2">
      <c r="E11" s="16"/>
      <c r="F11" s="17"/>
    </row>
    <row r="12" spans="1:6" x14ac:dyDescent="0.2">
      <c r="E12" s="16"/>
      <c r="F12" s="17"/>
    </row>
    <row r="13" spans="1:6" x14ac:dyDescent="0.2">
      <c r="E13" s="18" t="s">
        <v>8</v>
      </c>
    </row>
    <row r="15" spans="1:6" ht="13.5" x14ac:dyDescent="0.2">
      <c r="A15" s="19" t="s">
        <v>75</v>
      </c>
      <c r="B15" s="4"/>
      <c r="C15" s="4"/>
      <c r="E15" s="40" t="s">
        <v>9</v>
      </c>
      <c r="F15" s="20" t="s">
        <v>92</v>
      </c>
    </row>
    <row r="16" spans="1:6" x14ac:dyDescent="0.2">
      <c r="B16" s="4"/>
      <c r="C16" s="4"/>
    </row>
    <row r="17" spans="1:10" x14ac:dyDescent="0.2">
      <c r="A17" s="21" t="s">
        <v>79</v>
      </c>
      <c r="B17" s="22" t="s">
        <v>10</v>
      </c>
      <c r="C17" s="22" t="s">
        <v>11</v>
      </c>
      <c r="E17" s="22"/>
      <c r="F17" s="22" t="s">
        <v>10</v>
      </c>
      <c r="G17" s="22" t="s">
        <v>81</v>
      </c>
    </row>
    <row r="18" spans="1:10" x14ac:dyDescent="0.2">
      <c r="A18" s="23" t="s">
        <v>12</v>
      </c>
      <c r="B18" s="24"/>
      <c r="C18" s="24"/>
      <c r="E18" s="25"/>
      <c r="F18" s="43"/>
      <c r="G18" s="26">
        <f>SUM(F19:F20)</f>
        <v>0</v>
      </c>
    </row>
    <row r="19" spans="1:10" ht="25.5" x14ac:dyDescent="0.2">
      <c r="A19" s="27" t="s">
        <v>82</v>
      </c>
      <c r="B19" s="24">
        <v>1</v>
      </c>
      <c r="C19" s="24" t="s">
        <v>13</v>
      </c>
      <c r="E19" s="41"/>
      <c r="F19" s="40" t="s">
        <v>14</v>
      </c>
      <c r="G19" s="42"/>
    </row>
    <row r="20" spans="1:10" x14ac:dyDescent="0.2">
      <c r="A20" s="27" t="s">
        <v>83</v>
      </c>
      <c r="B20" s="24">
        <v>1</v>
      </c>
      <c r="C20" s="24" t="s">
        <v>13</v>
      </c>
      <c r="E20" s="41"/>
      <c r="F20" s="40" t="s">
        <v>14</v>
      </c>
      <c r="G20" s="42"/>
    </row>
    <row r="21" spans="1:10" x14ac:dyDescent="0.2">
      <c r="B21" s="4"/>
      <c r="C21" s="4"/>
    </row>
    <row r="22" spans="1:10" x14ac:dyDescent="0.2">
      <c r="A22" s="21" t="s">
        <v>80</v>
      </c>
      <c r="B22" s="22" t="s">
        <v>10</v>
      </c>
      <c r="C22" s="22" t="s">
        <v>11</v>
      </c>
      <c r="E22" s="22" t="s">
        <v>15</v>
      </c>
      <c r="F22" s="22" t="s">
        <v>10</v>
      </c>
      <c r="G22" s="22" t="s">
        <v>81</v>
      </c>
    </row>
    <row r="23" spans="1:10" ht="25.5" x14ac:dyDescent="0.2">
      <c r="A23" s="23" t="s">
        <v>16</v>
      </c>
      <c r="B23" s="24"/>
      <c r="C23" s="25"/>
      <c r="E23" s="43"/>
      <c r="F23" s="28"/>
      <c r="G23" s="26">
        <f>SUM(F24:F28)</f>
        <v>0</v>
      </c>
    </row>
    <row r="24" spans="1:10" x14ac:dyDescent="0.2">
      <c r="A24" s="27" t="s">
        <v>84</v>
      </c>
      <c r="B24" s="24">
        <v>7</v>
      </c>
      <c r="C24" s="62" t="s">
        <v>17</v>
      </c>
      <c r="E24" s="38" t="s">
        <v>18</v>
      </c>
      <c r="F24" s="44" t="str">
        <f>IFERROR(E24*B24,"x")</f>
        <v>x</v>
      </c>
      <c r="G24" s="24"/>
    </row>
    <row r="25" spans="1:10" x14ac:dyDescent="0.2">
      <c r="A25" s="27" t="s">
        <v>85</v>
      </c>
      <c r="B25" s="24">
        <v>6</v>
      </c>
      <c r="C25" s="62"/>
      <c r="E25" s="38" t="s">
        <v>18</v>
      </c>
      <c r="F25" s="44" t="str">
        <f t="shared" ref="F25:F28" si="1">IFERROR(E25*B25,"x")</f>
        <v>x</v>
      </c>
      <c r="G25" s="24"/>
    </row>
    <row r="26" spans="1:10" x14ac:dyDescent="0.2">
      <c r="A26" s="27" t="s">
        <v>86</v>
      </c>
      <c r="B26" s="24">
        <v>5</v>
      </c>
      <c r="C26" s="62"/>
      <c r="E26" s="38" t="s">
        <v>18</v>
      </c>
      <c r="F26" s="44" t="str">
        <f t="shared" si="1"/>
        <v>x</v>
      </c>
      <c r="G26" s="26"/>
    </row>
    <row r="27" spans="1:10" x14ac:dyDescent="0.2">
      <c r="A27" s="27" t="s">
        <v>87</v>
      </c>
      <c r="B27" s="24">
        <v>4</v>
      </c>
      <c r="C27" s="62"/>
      <c r="E27" s="38" t="s">
        <v>18</v>
      </c>
      <c r="F27" s="44" t="str">
        <f t="shared" si="1"/>
        <v>x</v>
      </c>
      <c r="G27" s="24"/>
    </row>
    <row r="28" spans="1:10" x14ac:dyDescent="0.2">
      <c r="A28" s="27" t="s">
        <v>88</v>
      </c>
      <c r="B28" s="24">
        <v>3</v>
      </c>
      <c r="C28" s="62"/>
      <c r="E28" s="38" t="s">
        <v>18</v>
      </c>
      <c r="F28" s="44" t="str">
        <f t="shared" si="1"/>
        <v>x</v>
      </c>
      <c r="G28" s="24"/>
    </row>
    <row r="29" spans="1:10" x14ac:dyDescent="0.2">
      <c r="A29" s="27" t="s">
        <v>89</v>
      </c>
      <c r="B29" s="24">
        <v>0</v>
      </c>
      <c r="C29" s="62"/>
      <c r="E29" s="45">
        <f>100%-SUM(E24:E28)</f>
        <v>1</v>
      </c>
      <c r="F29" s="29"/>
      <c r="G29" s="26"/>
    </row>
    <row r="30" spans="1:10" x14ac:dyDescent="0.2">
      <c r="B30" s="4"/>
      <c r="C30" s="4"/>
    </row>
    <row r="31" spans="1:10" x14ac:dyDescent="0.2">
      <c r="A31" s="21" t="s">
        <v>91</v>
      </c>
      <c r="B31" s="22" t="s">
        <v>10</v>
      </c>
      <c r="C31" s="22" t="s">
        <v>11</v>
      </c>
      <c r="E31" s="22" t="s">
        <v>19</v>
      </c>
      <c r="F31" s="22" t="s">
        <v>10</v>
      </c>
      <c r="G31" s="22" t="s">
        <v>81</v>
      </c>
      <c r="J31" s="30"/>
    </row>
    <row r="32" spans="1:10" ht="25.5" x14ac:dyDescent="0.2">
      <c r="A32" s="23" t="s">
        <v>90</v>
      </c>
      <c r="B32" s="24"/>
      <c r="C32" s="25"/>
      <c r="E32" s="46" t="s">
        <v>14</v>
      </c>
      <c r="F32" s="29">
        <f>IF(E32&lt;0.25,4,IF(E32&gt;1,0,16*(1-E32)/3))</f>
        <v>0</v>
      </c>
      <c r="G32" s="31">
        <f>F32</f>
        <v>0</v>
      </c>
      <c r="J32" s="30"/>
    </row>
    <row r="33" spans="1:10" x14ac:dyDescent="0.2">
      <c r="A33" s="27" t="s">
        <v>20</v>
      </c>
      <c r="B33" s="24">
        <v>4</v>
      </c>
      <c r="C33" s="63" t="s">
        <v>96</v>
      </c>
      <c r="E33" s="28"/>
      <c r="F33" s="28"/>
      <c r="G33" s="32"/>
      <c r="J33" s="30"/>
    </row>
    <row r="34" spans="1:10" x14ac:dyDescent="0.2">
      <c r="A34" s="27" t="s">
        <v>21</v>
      </c>
      <c r="B34" s="24">
        <v>0</v>
      </c>
      <c r="C34" s="62"/>
      <c r="E34" s="28"/>
      <c r="F34" s="28"/>
      <c r="G34" s="32"/>
    </row>
    <row r="35" spans="1:10" x14ac:dyDescent="0.2">
      <c r="B35" s="4"/>
      <c r="C35" s="4"/>
    </row>
    <row r="36" spans="1:10" x14ac:dyDescent="0.2">
      <c r="A36" s="21" t="s">
        <v>93</v>
      </c>
      <c r="B36" s="22" t="s">
        <v>10</v>
      </c>
      <c r="C36" s="22" t="s">
        <v>11</v>
      </c>
      <c r="E36" s="22" t="s">
        <v>15</v>
      </c>
      <c r="F36" s="22" t="s">
        <v>10</v>
      </c>
      <c r="G36" s="22" t="s">
        <v>81</v>
      </c>
    </row>
    <row r="37" spans="1:10" ht="25.5" x14ac:dyDescent="0.2">
      <c r="A37" s="23" t="s">
        <v>22</v>
      </c>
      <c r="B37" s="24"/>
      <c r="C37" s="25"/>
      <c r="E37" s="28"/>
      <c r="F37" s="28"/>
      <c r="G37" s="31">
        <f>SUM(F38)</f>
        <v>0</v>
      </c>
    </row>
    <row r="38" spans="1:10" x14ac:dyDescent="0.2">
      <c r="A38" s="27" t="s">
        <v>94</v>
      </c>
      <c r="B38" s="24">
        <v>3</v>
      </c>
      <c r="C38" s="62" t="s">
        <v>23</v>
      </c>
      <c r="E38" s="38" t="s">
        <v>18</v>
      </c>
      <c r="F38" s="29" t="str">
        <f>IFERROR(E38*B38,"x")</f>
        <v>x</v>
      </c>
      <c r="G38" s="32"/>
    </row>
    <row r="39" spans="1:10" x14ac:dyDescent="0.2">
      <c r="A39" s="27" t="s">
        <v>95</v>
      </c>
      <c r="B39" s="24">
        <v>0</v>
      </c>
      <c r="C39" s="62"/>
      <c r="E39" s="39">
        <f>100%-SUM(E38)</f>
        <v>1</v>
      </c>
      <c r="F39" s="29"/>
      <c r="G39" s="32"/>
    </row>
    <row r="40" spans="1:10" x14ac:dyDescent="0.2">
      <c r="B40" s="4"/>
      <c r="C40" s="4"/>
    </row>
    <row r="41" spans="1:10" x14ac:dyDescent="0.2">
      <c r="A41" s="21" t="s">
        <v>97</v>
      </c>
      <c r="B41" s="22" t="s">
        <v>10</v>
      </c>
      <c r="C41" s="22" t="s">
        <v>11</v>
      </c>
      <c r="E41" s="22" t="s">
        <v>15</v>
      </c>
      <c r="F41" s="22" t="s">
        <v>10</v>
      </c>
      <c r="G41" s="22" t="s">
        <v>81</v>
      </c>
    </row>
    <row r="42" spans="1:10" ht="25.5" x14ac:dyDescent="0.2">
      <c r="A42" s="23" t="s">
        <v>24</v>
      </c>
      <c r="B42" s="24"/>
      <c r="C42" s="25"/>
      <c r="E42" s="38" t="s">
        <v>18</v>
      </c>
      <c r="F42" s="29" t="str">
        <f>IFERROR(IF(E42&lt;50%,0,(E42-50%)/25%),"x")</f>
        <v>x</v>
      </c>
      <c r="G42" s="31">
        <f>SUM(F42)</f>
        <v>0</v>
      </c>
    </row>
    <row r="43" spans="1:10" ht="12.75" customHeight="1" x14ac:dyDescent="0.2">
      <c r="A43" s="27" t="s">
        <v>25</v>
      </c>
      <c r="B43" s="24">
        <v>2</v>
      </c>
      <c r="C43" s="63" t="s">
        <v>98</v>
      </c>
      <c r="E43" s="28"/>
      <c r="F43" s="28"/>
      <c r="G43" s="32"/>
    </row>
    <row r="44" spans="1:10" x14ac:dyDescent="0.2">
      <c r="A44" s="27" t="s">
        <v>26</v>
      </c>
      <c r="B44" s="24">
        <v>0</v>
      </c>
      <c r="C44" s="62"/>
      <c r="E44" s="28"/>
      <c r="F44" s="28"/>
      <c r="G44" s="32"/>
    </row>
    <row r="45" spans="1:10" x14ac:dyDescent="0.2">
      <c r="B45" s="4"/>
      <c r="C45" s="4"/>
    </row>
    <row r="46" spans="1:10" x14ac:dyDescent="0.2">
      <c r="A46" s="21" t="s">
        <v>99</v>
      </c>
      <c r="B46" s="22" t="s">
        <v>10</v>
      </c>
      <c r="C46" s="22" t="s">
        <v>11</v>
      </c>
      <c r="E46" s="22" t="s">
        <v>15</v>
      </c>
      <c r="F46" s="22" t="s">
        <v>10</v>
      </c>
      <c r="G46" s="22" t="s">
        <v>81</v>
      </c>
    </row>
    <row r="47" spans="1:10" ht="25.5" x14ac:dyDescent="0.2">
      <c r="A47" s="23" t="s">
        <v>27</v>
      </c>
      <c r="B47" s="24"/>
      <c r="C47" s="25"/>
      <c r="E47" s="28"/>
      <c r="F47" s="28"/>
      <c r="G47" s="31">
        <f>SUM(F48:F49)</f>
        <v>0</v>
      </c>
    </row>
    <row r="48" spans="1:10" x14ac:dyDescent="0.2">
      <c r="A48" s="27" t="s">
        <v>100</v>
      </c>
      <c r="B48" s="24">
        <v>1</v>
      </c>
      <c r="C48" s="63" t="s">
        <v>28</v>
      </c>
      <c r="E48" s="38" t="s">
        <v>18</v>
      </c>
      <c r="F48" s="29" t="str">
        <f>IFERROR(E48*B48,"x")</f>
        <v>x</v>
      </c>
      <c r="G48" s="32"/>
    </row>
    <row r="49" spans="1:7" x14ac:dyDescent="0.2">
      <c r="A49" s="27" t="s">
        <v>101</v>
      </c>
      <c r="B49" s="24">
        <v>1</v>
      </c>
      <c r="C49" s="62"/>
      <c r="E49" s="38" t="s">
        <v>18</v>
      </c>
      <c r="F49" s="29" t="str">
        <f>IFERROR(E49*B49,"x")</f>
        <v>x</v>
      </c>
      <c r="G49" s="32"/>
    </row>
    <row r="50" spans="1:7" x14ac:dyDescent="0.2">
      <c r="A50" s="33"/>
      <c r="B50" s="4"/>
      <c r="C50" s="4"/>
    </row>
    <row r="51" spans="1:7" x14ac:dyDescent="0.2">
      <c r="A51" s="33"/>
      <c r="B51" s="4"/>
      <c r="C51" s="4"/>
    </row>
    <row r="52" spans="1:7" x14ac:dyDescent="0.2">
      <c r="A52" s="34" t="s">
        <v>76</v>
      </c>
      <c r="B52" s="4"/>
      <c r="C52" s="4"/>
    </row>
    <row r="53" spans="1:7" x14ac:dyDescent="0.2">
      <c r="B53" s="4"/>
      <c r="C53" s="4"/>
    </row>
    <row r="54" spans="1:7" x14ac:dyDescent="0.2">
      <c r="A54" s="49" t="s">
        <v>102</v>
      </c>
      <c r="B54" s="50" t="s">
        <v>10</v>
      </c>
      <c r="C54" s="50" t="s">
        <v>11</v>
      </c>
      <c r="E54" s="50" t="s">
        <v>15</v>
      </c>
      <c r="F54" s="50" t="s">
        <v>10</v>
      </c>
      <c r="G54" s="50" t="s">
        <v>81</v>
      </c>
    </row>
    <row r="55" spans="1:7" ht="38.25" x14ac:dyDescent="0.2">
      <c r="A55" s="47" t="s">
        <v>29</v>
      </c>
      <c r="B55" s="32"/>
      <c r="C55" s="28"/>
      <c r="E55" s="28"/>
      <c r="F55" s="28"/>
      <c r="G55" s="31">
        <f>SUM(F56:F58)</f>
        <v>0</v>
      </c>
    </row>
    <row r="56" spans="1:7" ht="25.5" x14ac:dyDescent="0.2">
      <c r="A56" s="48" t="s">
        <v>30</v>
      </c>
      <c r="B56" s="32">
        <v>8</v>
      </c>
      <c r="C56" s="61" t="s">
        <v>31</v>
      </c>
      <c r="E56" s="38" t="s">
        <v>18</v>
      </c>
      <c r="F56" s="29" t="str">
        <f>IFERROR(E56*B56,"x")</f>
        <v>x</v>
      </c>
      <c r="G56" s="32"/>
    </row>
    <row r="57" spans="1:7" x14ac:dyDescent="0.2">
      <c r="A57" s="48" t="s">
        <v>32</v>
      </c>
      <c r="B57" s="32">
        <v>6</v>
      </c>
      <c r="C57" s="61"/>
      <c r="E57" s="38" t="s">
        <v>18</v>
      </c>
      <c r="F57" s="29" t="str">
        <f t="shared" ref="F57:F58" si="2">IFERROR(E57*B57,"x")</f>
        <v>x</v>
      </c>
      <c r="G57" s="32"/>
    </row>
    <row r="58" spans="1:7" x14ac:dyDescent="0.2">
      <c r="A58" s="48" t="s">
        <v>33</v>
      </c>
      <c r="B58" s="32">
        <v>4</v>
      </c>
      <c r="C58" s="61"/>
      <c r="E58" s="38" t="s">
        <v>18</v>
      </c>
      <c r="F58" s="29" t="str">
        <f t="shared" si="2"/>
        <v>x</v>
      </c>
      <c r="G58" s="32"/>
    </row>
    <row r="59" spans="1:7" x14ac:dyDescent="0.2">
      <c r="A59" s="48" t="s">
        <v>34</v>
      </c>
      <c r="B59" s="32">
        <v>0</v>
      </c>
      <c r="C59" s="61"/>
      <c r="E59" s="39">
        <f>100%-SUM(E56:E58)</f>
        <v>1</v>
      </c>
      <c r="F59" s="29"/>
      <c r="G59" s="32"/>
    </row>
    <row r="60" spans="1:7" x14ac:dyDescent="0.2">
      <c r="B60" s="4"/>
      <c r="C60" s="4"/>
    </row>
    <row r="61" spans="1:7" x14ac:dyDescent="0.2">
      <c r="A61" s="49" t="s">
        <v>103</v>
      </c>
      <c r="B61" s="50" t="s">
        <v>10</v>
      </c>
      <c r="C61" s="49" t="s">
        <v>11</v>
      </c>
      <c r="E61" s="50" t="s">
        <v>15</v>
      </c>
      <c r="F61" s="50" t="s">
        <v>10</v>
      </c>
      <c r="G61" s="50" t="s">
        <v>81</v>
      </c>
    </row>
    <row r="62" spans="1:7" ht="38.25" x14ac:dyDescent="0.2">
      <c r="A62" s="47" t="s">
        <v>35</v>
      </c>
      <c r="B62" s="32"/>
      <c r="C62" s="47"/>
      <c r="E62" s="28"/>
      <c r="F62" s="28"/>
      <c r="G62" s="31">
        <f>SUM(F63)</f>
        <v>0</v>
      </c>
    </row>
    <row r="63" spans="1:7" ht="25.5" x14ac:dyDescent="0.2">
      <c r="A63" s="48" t="s">
        <v>36</v>
      </c>
      <c r="B63" s="32">
        <v>4</v>
      </c>
      <c r="C63" s="64" t="s">
        <v>31</v>
      </c>
      <c r="E63" s="38" t="s">
        <v>18</v>
      </c>
      <c r="F63" s="29" t="str">
        <f>IFERROR(E63*B63,"x")</f>
        <v>x</v>
      </c>
      <c r="G63" s="32"/>
    </row>
    <row r="64" spans="1:7" x14ac:dyDescent="0.2">
      <c r="A64" s="48" t="s">
        <v>37</v>
      </c>
      <c r="B64" s="32">
        <v>0</v>
      </c>
      <c r="C64" s="65"/>
      <c r="E64" s="39">
        <f>100%-SUM(E63)</f>
        <v>1</v>
      </c>
      <c r="F64" s="29"/>
      <c r="G64" s="32"/>
    </row>
    <row r="65" spans="1:7" x14ac:dyDescent="0.2">
      <c r="B65" s="4"/>
      <c r="C65" s="4"/>
    </row>
    <row r="66" spans="1:7" x14ac:dyDescent="0.2">
      <c r="A66" s="49" t="s">
        <v>104</v>
      </c>
      <c r="B66" s="50" t="s">
        <v>10</v>
      </c>
      <c r="C66" s="50" t="s">
        <v>11</v>
      </c>
      <c r="E66" s="50" t="s">
        <v>15</v>
      </c>
      <c r="F66" s="50" t="s">
        <v>10</v>
      </c>
      <c r="G66" s="50" t="s">
        <v>81</v>
      </c>
    </row>
    <row r="67" spans="1:7" ht="25.5" x14ac:dyDescent="0.2">
      <c r="A67" s="47" t="s">
        <v>38</v>
      </c>
      <c r="B67" s="32"/>
      <c r="C67" s="28"/>
      <c r="E67" s="28"/>
      <c r="F67" s="28"/>
      <c r="G67" s="31">
        <f>SUM(F68:F69)</f>
        <v>0</v>
      </c>
    </row>
    <row r="68" spans="1:7" ht="12.75" customHeight="1" x14ac:dyDescent="0.2">
      <c r="A68" s="48" t="s">
        <v>39</v>
      </c>
      <c r="B68" s="32">
        <v>3</v>
      </c>
      <c r="C68" s="61" t="s">
        <v>31</v>
      </c>
      <c r="E68" s="38" t="s">
        <v>18</v>
      </c>
      <c r="F68" s="29" t="str">
        <f>IFERROR(E68*B68,"x")</f>
        <v>x</v>
      </c>
      <c r="G68" s="32"/>
    </row>
    <row r="69" spans="1:7" x14ac:dyDescent="0.2">
      <c r="A69" s="48" t="s">
        <v>40</v>
      </c>
      <c r="B69" s="32">
        <v>2</v>
      </c>
      <c r="C69" s="61"/>
      <c r="E69" s="38" t="s">
        <v>18</v>
      </c>
      <c r="F69" s="29" t="str">
        <f>IFERROR(E69*B69,"x")</f>
        <v>x</v>
      </c>
      <c r="G69" s="32"/>
    </row>
    <row r="70" spans="1:7" x14ac:dyDescent="0.2">
      <c r="A70" s="48" t="s">
        <v>41</v>
      </c>
      <c r="B70" s="32">
        <v>0</v>
      </c>
      <c r="C70" s="61"/>
      <c r="E70" s="39">
        <f>100%-SUM(E68)</f>
        <v>1</v>
      </c>
      <c r="F70" s="29"/>
      <c r="G70" s="32"/>
    </row>
    <row r="71" spans="1:7" x14ac:dyDescent="0.2">
      <c r="B71" s="4"/>
      <c r="C71" s="4"/>
    </row>
    <row r="72" spans="1:7" x14ac:dyDescent="0.2">
      <c r="A72" s="49" t="s">
        <v>105</v>
      </c>
      <c r="B72" s="50" t="s">
        <v>10</v>
      </c>
      <c r="C72" s="50" t="s">
        <v>11</v>
      </c>
      <c r="E72" s="50" t="s">
        <v>19</v>
      </c>
      <c r="F72" s="50" t="s">
        <v>10</v>
      </c>
      <c r="G72" s="50" t="s">
        <v>81</v>
      </c>
    </row>
    <row r="73" spans="1:7" x14ac:dyDescent="0.2">
      <c r="A73" s="47" t="s">
        <v>42</v>
      </c>
      <c r="B73" s="32"/>
      <c r="C73" s="28"/>
      <c r="E73" s="46" t="s">
        <v>14</v>
      </c>
      <c r="F73" s="29">
        <f>IF(E73&gt;0.5,0,4*(0.5-E73))</f>
        <v>0</v>
      </c>
      <c r="G73" s="31">
        <f>F73</f>
        <v>0</v>
      </c>
    </row>
    <row r="74" spans="1:7" ht="12.75" customHeight="1" x14ac:dyDescent="0.2">
      <c r="A74" s="48" t="s">
        <v>43</v>
      </c>
      <c r="B74" s="32">
        <v>2</v>
      </c>
      <c r="C74" s="61" t="s">
        <v>98</v>
      </c>
      <c r="E74" s="28"/>
      <c r="F74" s="28"/>
      <c r="G74" s="32"/>
    </row>
    <row r="75" spans="1:7" x14ac:dyDescent="0.2">
      <c r="A75" s="48" t="s">
        <v>44</v>
      </c>
      <c r="B75" s="32">
        <v>0</v>
      </c>
      <c r="C75" s="61"/>
      <c r="E75" s="28"/>
      <c r="F75" s="28"/>
      <c r="G75" s="32"/>
    </row>
    <row r="76" spans="1:7" x14ac:dyDescent="0.2">
      <c r="B76" s="4"/>
      <c r="C76" s="4"/>
    </row>
    <row r="77" spans="1:7" x14ac:dyDescent="0.2">
      <c r="A77" s="49" t="s">
        <v>106</v>
      </c>
      <c r="B77" s="50" t="s">
        <v>10</v>
      </c>
      <c r="C77" s="50" t="s">
        <v>11</v>
      </c>
      <c r="E77" s="50" t="s">
        <v>19</v>
      </c>
      <c r="F77" s="50" t="s">
        <v>10</v>
      </c>
      <c r="G77" s="50" t="s">
        <v>81</v>
      </c>
    </row>
    <row r="78" spans="1:7" ht="25.5" x14ac:dyDescent="0.2">
      <c r="A78" s="47" t="s">
        <v>45</v>
      </c>
      <c r="B78" s="32"/>
      <c r="C78" s="28"/>
      <c r="E78" s="46" t="s">
        <v>14</v>
      </c>
      <c r="F78" s="29">
        <f>IF(E78&gt;1,0,3*(1-E78))</f>
        <v>0</v>
      </c>
      <c r="G78" s="31">
        <f>F78</f>
        <v>0</v>
      </c>
    </row>
    <row r="79" spans="1:7" ht="12.75" customHeight="1" x14ac:dyDescent="0.2">
      <c r="A79" s="48" t="s">
        <v>43</v>
      </c>
      <c r="B79" s="32">
        <v>3</v>
      </c>
      <c r="C79" s="61" t="s">
        <v>107</v>
      </c>
      <c r="E79" s="28"/>
      <c r="F79" s="28"/>
      <c r="G79" s="32"/>
    </row>
    <row r="80" spans="1:7" x14ac:dyDescent="0.2">
      <c r="A80" s="48" t="s">
        <v>21</v>
      </c>
      <c r="B80" s="32">
        <v>0</v>
      </c>
      <c r="C80" s="61"/>
      <c r="E80" s="28"/>
      <c r="F80" s="28"/>
      <c r="G80" s="32"/>
    </row>
    <row r="81" spans="1:7" x14ac:dyDescent="0.2">
      <c r="B81" s="4"/>
      <c r="C81" s="4"/>
    </row>
    <row r="82" spans="1:7" x14ac:dyDescent="0.2">
      <c r="A82" s="49" t="s">
        <v>108</v>
      </c>
      <c r="B82" s="50" t="s">
        <v>10</v>
      </c>
      <c r="C82" s="50" t="s">
        <v>11</v>
      </c>
      <c r="E82" s="50" t="s">
        <v>19</v>
      </c>
      <c r="F82" s="50" t="s">
        <v>10</v>
      </c>
      <c r="G82" s="50" t="s">
        <v>81</v>
      </c>
    </row>
    <row r="83" spans="1:7" x14ac:dyDescent="0.2">
      <c r="A83" s="47" t="s">
        <v>46</v>
      </c>
      <c r="B83" s="32"/>
      <c r="C83" s="28"/>
      <c r="E83" s="46" t="s">
        <v>14</v>
      </c>
      <c r="F83" s="29">
        <f>IF(E83&gt;0.5,0,6*(0.5-E83))</f>
        <v>0</v>
      </c>
      <c r="G83" s="31">
        <f>F83</f>
        <v>0</v>
      </c>
    </row>
    <row r="84" spans="1:7" ht="12.75" customHeight="1" x14ac:dyDescent="0.2">
      <c r="A84" s="48" t="s">
        <v>43</v>
      </c>
      <c r="B84" s="32">
        <v>3</v>
      </c>
      <c r="C84" s="61" t="s">
        <v>107</v>
      </c>
      <c r="E84" s="28"/>
      <c r="F84" s="28"/>
      <c r="G84" s="32"/>
    </row>
    <row r="85" spans="1:7" x14ac:dyDescent="0.2">
      <c r="A85" s="48" t="s">
        <v>47</v>
      </c>
      <c r="B85" s="32">
        <v>0</v>
      </c>
      <c r="C85" s="61"/>
      <c r="E85" s="28"/>
      <c r="F85" s="28"/>
      <c r="G85" s="32"/>
    </row>
    <row r="86" spans="1:7" x14ac:dyDescent="0.2">
      <c r="B86" s="4"/>
      <c r="C86" s="4"/>
    </row>
    <row r="87" spans="1:7" x14ac:dyDescent="0.2">
      <c r="A87" s="49" t="s">
        <v>109</v>
      </c>
      <c r="B87" s="50" t="s">
        <v>10</v>
      </c>
      <c r="C87" s="50" t="s">
        <v>11</v>
      </c>
      <c r="E87" s="50" t="s">
        <v>15</v>
      </c>
      <c r="F87" s="50" t="s">
        <v>10</v>
      </c>
      <c r="G87" s="50" t="s">
        <v>81</v>
      </c>
    </row>
    <row r="88" spans="1:7" x14ac:dyDescent="0.2">
      <c r="A88" s="47" t="s">
        <v>48</v>
      </c>
      <c r="B88" s="32"/>
      <c r="C88" s="28"/>
      <c r="E88" s="28"/>
      <c r="F88" s="28"/>
      <c r="G88" s="31">
        <f>SUM(F89)</f>
        <v>0</v>
      </c>
    </row>
    <row r="89" spans="1:7" ht="12.75" customHeight="1" x14ac:dyDescent="0.2">
      <c r="A89" s="48" t="s">
        <v>49</v>
      </c>
      <c r="B89" s="32">
        <v>8</v>
      </c>
      <c r="C89" s="61" t="s">
        <v>23</v>
      </c>
      <c r="E89" s="38" t="s">
        <v>18</v>
      </c>
      <c r="F89" s="29" t="str">
        <f>IFERROR(E89*B89,"x")</f>
        <v>x</v>
      </c>
      <c r="G89" s="32"/>
    </row>
    <row r="90" spans="1:7" x14ac:dyDescent="0.2">
      <c r="A90" s="48" t="s">
        <v>50</v>
      </c>
      <c r="B90" s="32">
        <v>0</v>
      </c>
      <c r="C90" s="61"/>
      <c r="E90" s="39">
        <f>100%-SUM(E89)</f>
        <v>1</v>
      </c>
      <c r="F90" s="29"/>
      <c r="G90" s="32"/>
    </row>
    <row r="91" spans="1:7" x14ac:dyDescent="0.2">
      <c r="B91" s="4"/>
      <c r="C91" s="4"/>
    </row>
    <row r="92" spans="1:7" x14ac:dyDescent="0.2">
      <c r="A92" s="49" t="s">
        <v>111</v>
      </c>
      <c r="B92" s="50" t="s">
        <v>10</v>
      </c>
      <c r="C92" s="50" t="s">
        <v>11</v>
      </c>
      <c r="E92" s="50" t="s">
        <v>19</v>
      </c>
      <c r="F92" s="50" t="s">
        <v>10</v>
      </c>
      <c r="G92" s="50" t="s">
        <v>81</v>
      </c>
    </row>
    <row r="93" spans="1:7" ht="25.5" x14ac:dyDescent="0.2">
      <c r="A93" s="47" t="s">
        <v>112</v>
      </c>
      <c r="B93" s="32"/>
      <c r="C93" s="28"/>
      <c r="E93" s="46" t="s">
        <v>14</v>
      </c>
      <c r="F93" s="29">
        <f>IF(E93&gt;2,0,E95*1.5*(2-E93))</f>
        <v>0</v>
      </c>
      <c r="G93" s="31">
        <f>F93</f>
        <v>0</v>
      </c>
    </row>
    <row r="94" spans="1:7" ht="20.25" customHeight="1" x14ac:dyDescent="0.2">
      <c r="A94" s="48" t="s">
        <v>51</v>
      </c>
      <c r="B94" s="32">
        <v>3</v>
      </c>
      <c r="C94" s="61" t="s">
        <v>110</v>
      </c>
      <c r="E94" s="51" t="s">
        <v>52</v>
      </c>
      <c r="F94" s="28"/>
      <c r="G94" s="32"/>
    </row>
    <row r="95" spans="1:7" ht="20.25" customHeight="1" x14ac:dyDescent="0.2">
      <c r="A95" s="48" t="s">
        <v>53</v>
      </c>
      <c r="B95" s="32">
        <v>0</v>
      </c>
      <c r="C95" s="61"/>
      <c r="E95" s="39">
        <f>SUM(E56:E58)</f>
        <v>0</v>
      </c>
      <c r="F95" s="28"/>
      <c r="G95" s="32"/>
    </row>
    <row r="96" spans="1:7" x14ac:dyDescent="0.2">
      <c r="B96" s="4"/>
      <c r="C96" s="4"/>
    </row>
    <row r="97" spans="1:7" x14ac:dyDescent="0.2">
      <c r="A97" s="49" t="s">
        <v>113</v>
      </c>
      <c r="B97" s="50" t="s">
        <v>10</v>
      </c>
      <c r="C97" s="50" t="s">
        <v>11</v>
      </c>
      <c r="E97" s="50" t="s">
        <v>15</v>
      </c>
      <c r="F97" s="50" t="s">
        <v>10</v>
      </c>
      <c r="G97" s="50" t="s">
        <v>81</v>
      </c>
    </row>
    <row r="98" spans="1:7" ht="38.25" x14ac:dyDescent="0.2">
      <c r="A98" s="47" t="s">
        <v>54</v>
      </c>
      <c r="B98" s="32"/>
      <c r="C98" s="28"/>
      <c r="E98" s="28"/>
      <c r="F98" s="28"/>
      <c r="G98" s="31">
        <f>SUM(F99:F101)</f>
        <v>0</v>
      </c>
    </row>
    <row r="99" spans="1:7" ht="38.25" x14ac:dyDescent="0.2">
      <c r="A99" s="48" t="s">
        <v>114</v>
      </c>
      <c r="B99" s="32">
        <v>8</v>
      </c>
      <c r="C99" s="61" t="s">
        <v>28</v>
      </c>
      <c r="E99" s="38" t="s">
        <v>18</v>
      </c>
      <c r="F99" s="29" t="str">
        <f>IFERROR(E99*B99,"x")</f>
        <v>x</v>
      </c>
      <c r="G99" s="32"/>
    </row>
    <row r="100" spans="1:7" ht="25.5" x14ac:dyDescent="0.2">
      <c r="A100" s="48" t="s">
        <v>55</v>
      </c>
      <c r="B100" s="32">
        <v>7</v>
      </c>
      <c r="C100" s="61"/>
      <c r="E100" s="38" t="s">
        <v>18</v>
      </c>
      <c r="F100" s="29" t="str">
        <f t="shared" ref="F100:F101" si="3">IFERROR(E100*B100,"x")</f>
        <v>x</v>
      </c>
      <c r="G100" s="32"/>
    </row>
    <row r="101" spans="1:7" x14ac:dyDescent="0.2">
      <c r="A101" s="48" t="s">
        <v>56</v>
      </c>
      <c r="B101" s="32">
        <v>4</v>
      </c>
      <c r="C101" s="61"/>
      <c r="E101" s="38" t="s">
        <v>18</v>
      </c>
      <c r="F101" s="29" t="str">
        <f t="shared" si="3"/>
        <v>x</v>
      </c>
      <c r="G101" s="32"/>
    </row>
    <row r="102" spans="1:7" x14ac:dyDescent="0.2">
      <c r="A102" s="48" t="s">
        <v>57</v>
      </c>
      <c r="B102" s="32">
        <v>0</v>
      </c>
      <c r="C102" s="61"/>
      <c r="E102" s="39">
        <f>100%-SUM(E99:E101)</f>
        <v>1</v>
      </c>
      <c r="F102" s="29"/>
      <c r="G102" s="32"/>
    </row>
    <row r="103" spans="1:7" x14ac:dyDescent="0.2">
      <c r="B103" s="4"/>
      <c r="C103" s="4"/>
    </row>
    <row r="104" spans="1:7" x14ac:dyDescent="0.2">
      <c r="A104" s="49" t="s">
        <v>115</v>
      </c>
      <c r="B104" s="50" t="s">
        <v>10</v>
      </c>
      <c r="C104" s="50" t="s">
        <v>11</v>
      </c>
      <c r="E104" s="50" t="s">
        <v>15</v>
      </c>
      <c r="F104" s="50" t="s">
        <v>10</v>
      </c>
      <c r="G104" s="50" t="s">
        <v>81</v>
      </c>
    </row>
    <row r="105" spans="1:7" ht="25.5" x14ac:dyDescent="0.2">
      <c r="A105" s="47" t="s">
        <v>58</v>
      </c>
      <c r="B105" s="32"/>
      <c r="C105" s="28"/>
      <c r="E105" s="28"/>
      <c r="F105" s="28"/>
      <c r="G105" s="31">
        <f>SUM(F106:F108)</f>
        <v>0</v>
      </c>
    </row>
    <row r="106" spans="1:7" ht="25.5" x14ac:dyDescent="0.2">
      <c r="A106" s="48" t="s">
        <v>59</v>
      </c>
      <c r="B106" s="32">
        <v>4</v>
      </c>
      <c r="C106" s="61" t="s">
        <v>28</v>
      </c>
      <c r="E106" s="38" t="s">
        <v>18</v>
      </c>
      <c r="F106" s="29" t="str">
        <f>IFERROR(E106*B106,"x")</f>
        <v>x</v>
      </c>
      <c r="G106" s="32"/>
    </row>
    <row r="107" spans="1:7" x14ac:dyDescent="0.2">
      <c r="A107" s="48" t="s">
        <v>60</v>
      </c>
      <c r="B107" s="32">
        <v>3</v>
      </c>
      <c r="C107" s="61"/>
      <c r="E107" s="38" t="s">
        <v>18</v>
      </c>
      <c r="F107" s="29" t="str">
        <f t="shared" ref="F107:F108" si="4">IFERROR(E107*B107,"x")</f>
        <v>x</v>
      </c>
      <c r="G107" s="32"/>
    </row>
    <row r="108" spans="1:7" x14ac:dyDescent="0.2">
      <c r="A108" s="48" t="s">
        <v>61</v>
      </c>
      <c r="B108" s="32">
        <v>2</v>
      </c>
      <c r="C108" s="61"/>
      <c r="E108" s="38" t="s">
        <v>18</v>
      </c>
      <c r="F108" s="29" t="str">
        <f t="shared" si="4"/>
        <v>x</v>
      </c>
      <c r="G108" s="32"/>
    </row>
    <row r="109" spans="1:7" x14ac:dyDescent="0.2">
      <c r="A109" s="48" t="s">
        <v>116</v>
      </c>
      <c r="B109" s="32">
        <v>0</v>
      </c>
      <c r="C109" s="61"/>
      <c r="E109" s="39">
        <f>100%-SUM(E106:E108)</f>
        <v>1</v>
      </c>
      <c r="F109" s="29"/>
      <c r="G109" s="32"/>
    </row>
    <row r="110" spans="1:7" x14ac:dyDescent="0.2">
      <c r="A110" s="33"/>
      <c r="B110" s="4"/>
      <c r="C110" s="4"/>
    </row>
    <row r="111" spans="1:7" x14ac:dyDescent="0.2">
      <c r="A111" s="33"/>
      <c r="B111" s="4"/>
      <c r="C111" s="4"/>
    </row>
    <row r="112" spans="1:7" x14ac:dyDescent="0.2">
      <c r="A112" s="35" t="s">
        <v>77</v>
      </c>
      <c r="B112" s="4"/>
      <c r="C112" s="4"/>
    </row>
    <row r="113" spans="1:7" x14ac:dyDescent="0.2">
      <c r="B113" s="4"/>
      <c r="C113" s="4"/>
    </row>
    <row r="114" spans="1:7" x14ac:dyDescent="0.2">
      <c r="A114" s="54" t="s">
        <v>117</v>
      </c>
      <c r="B114" s="55" t="s">
        <v>10</v>
      </c>
      <c r="C114" s="55" t="s">
        <v>11</v>
      </c>
      <c r="E114" s="55"/>
      <c r="F114" s="55" t="s">
        <v>10</v>
      </c>
      <c r="G114" s="55" t="s">
        <v>81</v>
      </c>
    </row>
    <row r="115" spans="1:7" ht="25.5" x14ac:dyDescent="0.2">
      <c r="A115" s="23" t="s">
        <v>62</v>
      </c>
      <c r="B115" s="24"/>
      <c r="C115" s="25"/>
      <c r="E115" s="28"/>
      <c r="F115" s="28"/>
      <c r="G115" s="31">
        <f>SUM(F116:F117)</f>
        <v>0</v>
      </c>
    </row>
    <row r="116" spans="1:7" x14ac:dyDescent="0.2">
      <c r="A116" s="27" t="s">
        <v>118</v>
      </c>
      <c r="B116" s="24">
        <v>2</v>
      </c>
      <c r="C116" s="66" t="s">
        <v>13</v>
      </c>
      <c r="E116" s="28"/>
      <c r="F116" s="40" t="s">
        <v>14</v>
      </c>
      <c r="G116" s="32"/>
    </row>
    <row r="117" spans="1:7" ht="25.5" x14ac:dyDescent="0.2">
      <c r="A117" s="27" t="s">
        <v>119</v>
      </c>
      <c r="B117" s="24">
        <v>2</v>
      </c>
      <c r="C117" s="66"/>
      <c r="E117" s="28"/>
      <c r="F117" s="40" t="s">
        <v>14</v>
      </c>
      <c r="G117" s="32"/>
    </row>
    <row r="118" spans="1:7" x14ac:dyDescent="0.2">
      <c r="B118" s="4"/>
      <c r="C118" s="4"/>
    </row>
    <row r="119" spans="1:7" x14ac:dyDescent="0.2">
      <c r="A119" s="56" t="s">
        <v>120</v>
      </c>
      <c r="B119" s="57" t="s">
        <v>10</v>
      </c>
      <c r="C119" s="57" t="s">
        <v>11</v>
      </c>
      <c r="E119" s="57" t="s">
        <v>15</v>
      </c>
      <c r="F119" s="57" t="s">
        <v>10</v>
      </c>
      <c r="G119" s="57" t="s">
        <v>81</v>
      </c>
    </row>
    <row r="120" spans="1:7" x14ac:dyDescent="0.2">
      <c r="A120" s="47" t="s">
        <v>63</v>
      </c>
      <c r="B120" s="32"/>
      <c r="C120" s="32"/>
      <c r="E120" s="28"/>
      <c r="F120" s="28"/>
      <c r="G120" s="31">
        <f>SUM(F121:F122)</f>
        <v>0</v>
      </c>
    </row>
    <row r="121" spans="1:7" x14ac:dyDescent="0.2">
      <c r="A121" s="48" t="s">
        <v>64</v>
      </c>
      <c r="B121" s="32">
        <v>2</v>
      </c>
      <c r="C121" s="32" t="s">
        <v>28</v>
      </c>
      <c r="E121" s="38" t="s">
        <v>18</v>
      </c>
      <c r="F121" s="29" t="str">
        <f>IFERROR(E121*B121,"x")</f>
        <v>x</v>
      </c>
      <c r="G121" s="32"/>
    </row>
    <row r="122" spans="1:7" x14ac:dyDescent="0.2">
      <c r="A122" s="48" t="s">
        <v>121</v>
      </c>
      <c r="B122" s="32">
        <v>2</v>
      </c>
      <c r="C122" s="32" t="s">
        <v>65</v>
      </c>
      <c r="E122" s="38" t="s">
        <v>18</v>
      </c>
      <c r="F122" s="29" t="str">
        <f t="shared" ref="F122" si="5">IFERROR(E122*B122,"x")</f>
        <v>x</v>
      </c>
      <c r="G122" s="32"/>
    </row>
    <row r="123" spans="1:7" x14ac:dyDescent="0.2">
      <c r="B123" s="4"/>
      <c r="C123" s="4"/>
    </row>
    <row r="124" spans="1:7" x14ac:dyDescent="0.2">
      <c r="A124" s="54" t="s">
        <v>122</v>
      </c>
      <c r="B124" s="55" t="s">
        <v>10</v>
      </c>
      <c r="C124" s="55" t="s">
        <v>11</v>
      </c>
      <c r="E124" s="57" t="s">
        <v>15</v>
      </c>
      <c r="F124" s="57" t="s">
        <v>10</v>
      </c>
      <c r="G124" s="57" t="s">
        <v>81</v>
      </c>
    </row>
    <row r="125" spans="1:7" x14ac:dyDescent="0.2">
      <c r="A125" s="23" t="s">
        <v>63</v>
      </c>
      <c r="B125" s="24"/>
      <c r="C125" s="25"/>
      <c r="E125" s="28"/>
      <c r="F125" s="28"/>
      <c r="G125" s="31">
        <f>SUM(F126:F127)</f>
        <v>0</v>
      </c>
    </row>
    <row r="126" spans="1:7" x14ac:dyDescent="0.2">
      <c r="A126" s="27" t="s">
        <v>66</v>
      </c>
      <c r="B126" s="24">
        <v>7</v>
      </c>
      <c r="C126" s="66" t="s">
        <v>28</v>
      </c>
      <c r="E126" s="38" t="s">
        <v>18</v>
      </c>
      <c r="F126" s="29" t="str">
        <f>IFERROR(E126*B126,"x")</f>
        <v>x</v>
      </c>
      <c r="G126" s="32"/>
    </row>
    <row r="127" spans="1:7" x14ac:dyDescent="0.2">
      <c r="A127" s="27" t="s">
        <v>67</v>
      </c>
      <c r="B127" s="24">
        <v>1</v>
      </c>
      <c r="C127" s="66"/>
      <c r="E127" s="38" t="s">
        <v>18</v>
      </c>
      <c r="F127" s="29" t="str">
        <f t="shared" ref="F127" si="6">IFERROR(E127*B127,"x")</f>
        <v>x</v>
      </c>
      <c r="G127" s="32"/>
    </row>
    <row r="128" spans="1:7" x14ac:dyDescent="0.2">
      <c r="B128" s="4"/>
      <c r="C128" s="4"/>
    </row>
    <row r="129" spans="1:7" x14ac:dyDescent="0.2">
      <c r="A129" s="56" t="s">
        <v>123</v>
      </c>
      <c r="B129" s="57" t="s">
        <v>10</v>
      </c>
      <c r="C129" s="57" t="s">
        <v>11</v>
      </c>
      <c r="E129" s="55"/>
      <c r="F129" s="55" t="s">
        <v>10</v>
      </c>
      <c r="G129" s="55" t="s">
        <v>81</v>
      </c>
    </row>
    <row r="130" spans="1:7" x14ac:dyDescent="0.2">
      <c r="A130" s="47" t="s">
        <v>124</v>
      </c>
      <c r="B130" s="32"/>
      <c r="C130" s="32"/>
      <c r="E130" s="28"/>
      <c r="F130" s="28"/>
      <c r="G130" s="31">
        <f>SUM(F131)</f>
        <v>0</v>
      </c>
    </row>
    <row r="131" spans="1:7" x14ac:dyDescent="0.2">
      <c r="A131" s="48" t="s">
        <v>68</v>
      </c>
      <c r="B131" s="32">
        <v>2</v>
      </c>
      <c r="C131" s="32" t="s">
        <v>13</v>
      </c>
      <c r="E131" s="28"/>
      <c r="F131" s="40" t="s">
        <v>14</v>
      </c>
      <c r="G131" s="32"/>
    </row>
    <row r="132" spans="1:7" x14ac:dyDescent="0.2">
      <c r="B132" s="4"/>
      <c r="C132" s="4"/>
    </row>
    <row r="133" spans="1:7" x14ac:dyDescent="0.2">
      <c r="B133" s="4"/>
      <c r="C133" s="4"/>
    </row>
    <row r="134" spans="1:7" x14ac:dyDescent="0.2">
      <c r="A134" s="36" t="s">
        <v>78</v>
      </c>
      <c r="B134" s="4"/>
      <c r="C134" s="4"/>
    </row>
    <row r="135" spans="1:7" x14ac:dyDescent="0.2">
      <c r="B135" s="4"/>
      <c r="C135" s="4"/>
    </row>
    <row r="136" spans="1:7" x14ac:dyDescent="0.2">
      <c r="A136" s="52" t="s">
        <v>125</v>
      </c>
      <c r="B136" s="53" t="s">
        <v>10</v>
      </c>
      <c r="C136" s="53" t="s">
        <v>11</v>
      </c>
      <c r="E136" s="53" t="s">
        <v>15</v>
      </c>
      <c r="F136" s="53" t="s">
        <v>10</v>
      </c>
      <c r="G136" s="53" t="s">
        <v>81</v>
      </c>
    </row>
    <row r="137" spans="1:7" ht="25.5" x14ac:dyDescent="0.2">
      <c r="A137" s="47" t="s">
        <v>126</v>
      </c>
      <c r="B137" s="32"/>
      <c r="C137" s="28"/>
      <c r="E137" s="28"/>
      <c r="F137" s="28"/>
      <c r="G137" s="31">
        <f>SUM(F138:F139)</f>
        <v>0</v>
      </c>
    </row>
    <row r="138" spans="1:7" ht="12.75" customHeight="1" x14ac:dyDescent="0.2">
      <c r="A138" s="48" t="s">
        <v>69</v>
      </c>
      <c r="B138" s="32">
        <v>5</v>
      </c>
      <c r="C138" s="61" t="s">
        <v>31</v>
      </c>
      <c r="E138" s="38" t="s">
        <v>18</v>
      </c>
      <c r="F138" s="29" t="str">
        <f>IFERROR(E138*B138,"x")</f>
        <v>x</v>
      </c>
      <c r="G138" s="32"/>
    </row>
    <row r="139" spans="1:7" x14ac:dyDescent="0.2">
      <c r="A139" s="48" t="s">
        <v>70</v>
      </c>
      <c r="B139" s="32">
        <v>3</v>
      </c>
      <c r="C139" s="61"/>
      <c r="E139" s="38" t="s">
        <v>18</v>
      </c>
      <c r="F139" s="29" t="str">
        <f>IFERROR(E139*B139,"x")</f>
        <v>x</v>
      </c>
      <c r="G139" s="32"/>
    </row>
    <row r="140" spans="1:7" x14ac:dyDescent="0.2">
      <c r="A140" s="48" t="s">
        <v>71</v>
      </c>
      <c r="B140" s="32">
        <v>0</v>
      </c>
      <c r="C140" s="61"/>
      <c r="E140" s="39">
        <f>100%-SUM(E138:E139)</f>
        <v>1</v>
      </c>
      <c r="F140" s="29"/>
      <c r="G140" s="32"/>
    </row>
    <row r="141" spans="1:7" x14ac:dyDescent="0.2">
      <c r="B141" s="4"/>
      <c r="C141" s="4"/>
      <c r="E141" s="37"/>
      <c r="F141" s="37"/>
    </row>
    <row r="142" spans="1:7" x14ac:dyDescent="0.2">
      <c r="A142" s="52" t="s">
        <v>127</v>
      </c>
      <c r="B142" s="53" t="s">
        <v>10</v>
      </c>
      <c r="C142" s="53" t="s">
        <v>11</v>
      </c>
      <c r="E142" s="53" t="s">
        <v>15</v>
      </c>
      <c r="F142" s="53" t="s">
        <v>10</v>
      </c>
      <c r="G142" s="53" t="s">
        <v>81</v>
      </c>
    </row>
    <row r="143" spans="1:7" ht="25.5" x14ac:dyDescent="0.2">
      <c r="A143" s="47" t="s">
        <v>128</v>
      </c>
      <c r="B143" s="32"/>
      <c r="C143" s="28"/>
      <c r="E143" s="28"/>
      <c r="F143" s="28"/>
      <c r="G143" s="31">
        <f>SUM(F144:F145)</f>
        <v>0</v>
      </c>
    </row>
    <row r="144" spans="1:7" ht="12.75" customHeight="1" x14ac:dyDescent="0.2">
      <c r="A144" s="48" t="s">
        <v>72</v>
      </c>
      <c r="B144" s="32">
        <v>5</v>
      </c>
      <c r="C144" s="61" t="s">
        <v>31</v>
      </c>
      <c r="E144" s="38" t="s">
        <v>18</v>
      </c>
      <c r="F144" s="29" t="str">
        <f>IFERROR(E144*B144,"x")</f>
        <v>x</v>
      </c>
      <c r="G144" s="32"/>
    </row>
    <row r="145" spans="1:10" x14ac:dyDescent="0.2">
      <c r="A145" s="48" t="s">
        <v>73</v>
      </c>
      <c r="B145" s="32">
        <v>3</v>
      </c>
      <c r="C145" s="61"/>
      <c r="E145" s="38" t="s">
        <v>18</v>
      </c>
      <c r="F145" s="29" t="str">
        <f>IFERROR(E145*B145,"x")</f>
        <v>x</v>
      </c>
      <c r="G145" s="32"/>
    </row>
    <row r="146" spans="1:10" x14ac:dyDescent="0.2">
      <c r="A146" s="48" t="s">
        <v>74</v>
      </c>
      <c r="B146" s="32">
        <v>0</v>
      </c>
      <c r="C146" s="61"/>
      <c r="E146" s="39">
        <f>100%-SUM(E144:E145)</f>
        <v>1</v>
      </c>
      <c r="F146" s="29"/>
      <c r="G146" s="32"/>
    </row>
    <row r="147" spans="1:10" x14ac:dyDescent="0.2">
      <c r="B147" s="4"/>
      <c r="C147" s="4"/>
    </row>
    <row r="148" spans="1:10" x14ac:dyDescent="0.2">
      <c r="A148" s="52" t="s">
        <v>129</v>
      </c>
      <c r="B148" s="53" t="s">
        <v>10</v>
      </c>
      <c r="C148" s="53" t="s">
        <v>11</v>
      </c>
      <c r="E148" s="53" t="s">
        <v>15</v>
      </c>
      <c r="F148" s="53" t="s">
        <v>10</v>
      </c>
      <c r="G148" s="53" t="s">
        <v>81</v>
      </c>
    </row>
    <row r="149" spans="1:10" ht="25.5" x14ac:dyDescent="0.2">
      <c r="A149" s="47" t="s">
        <v>130</v>
      </c>
      <c r="B149" s="32"/>
      <c r="C149" s="28"/>
      <c r="E149" s="28"/>
      <c r="F149" s="28"/>
      <c r="G149" s="31">
        <f>SUM(F150:F151)</f>
        <v>0</v>
      </c>
    </row>
    <row r="150" spans="1:10" ht="12.75" customHeight="1" x14ac:dyDescent="0.2">
      <c r="A150" s="48" t="s">
        <v>131</v>
      </c>
      <c r="B150" s="32">
        <v>3</v>
      </c>
      <c r="C150" s="61" t="s">
        <v>31</v>
      </c>
      <c r="E150" s="38" t="s">
        <v>18</v>
      </c>
      <c r="F150" s="29" t="str">
        <f>IFERROR(E150*B150,"x")</f>
        <v>x</v>
      </c>
      <c r="G150" s="32"/>
    </row>
    <row r="151" spans="1:10" x14ac:dyDescent="0.2">
      <c r="A151" s="48" t="s">
        <v>132</v>
      </c>
      <c r="B151" s="32">
        <v>2</v>
      </c>
      <c r="C151" s="61"/>
      <c r="E151" s="38" t="s">
        <v>18</v>
      </c>
      <c r="F151" s="29" t="str">
        <f>IFERROR(E151*B151,"x")</f>
        <v>x</v>
      </c>
      <c r="G151" s="32"/>
    </row>
    <row r="152" spans="1:10" x14ac:dyDescent="0.2">
      <c r="A152" s="48" t="s">
        <v>133</v>
      </c>
      <c r="B152" s="32">
        <v>0</v>
      </c>
      <c r="C152" s="61"/>
      <c r="E152" s="39">
        <f>100%-SUM(E150:E151)</f>
        <v>1</v>
      </c>
      <c r="F152" s="29"/>
      <c r="G152" s="32"/>
    </row>
    <row r="153" spans="1:10" x14ac:dyDescent="0.2">
      <c r="B153" s="4"/>
      <c r="C153" s="4"/>
    </row>
    <row r="154" spans="1:10" x14ac:dyDescent="0.2">
      <c r="A154" s="52" t="s">
        <v>134</v>
      </c>
      <c r="B154" s="53" t="s">
        <v>10</v>
      </c>
      <c r="C154" s="53" t="s">
        <v>11</v>
      </c>
      <c r="E154" s="53" t="s">
        <v>15</v>
      </c>
      <c r="F154" s="53" t="s">
        <v>10</v>
      </c>
      <c r="G154" s="53" t="s">
        <v>81</v>
      </c>
    </row>
    <row r="155" spans="1:10" ht="25.5" x14ac:dyDescent="0.2">
      <c r="A155" s="47" t="s">
        <v>135</v>
      </c>
      <c r="B155" s="32"/>
      <c r="C155" s="28"/>
      <c r="E155" s="28"/>
      <c r="F155" s="28"/>
      <c r="G155" s="31">
        <f>SUM(F156:F157)</f>
        <v>0</v>
      </c>
    </row>
    <row r="156" spans="1:10" ht="12.75" customHeight="1" x14ac:dyDescent="0.2">
      <c r="A156" s="48" t="s">
        <v>132</v>
      </c>
      <c r="B156" s="32">
        <v>3</v>
      </c>
      <c r="C156" s="61" t="s">
        <v>31</v>
      </c>
      <c r="E156" s="38" t="s">
        <v>18</v>
      </c>
      <c r="F156" s="29" t="str">
        <f>IFERROR(E156*B156,"x")</f>
        <v>x</v>
      </c>
      <c r="G156" s="32"/>
    </row>
    <row r="157" spans="1:10" x14ac:dyDescent="0.2">
      <c r="A157" s="48" t="s">
        <v>136</v>
      </c>
      <c r="B157" s="32">
        <v>2</v>
      </c>
      <c r="C157" s="61"/>
      <c r="E157" s="38" t="s">
        <v>18</v>
      </c>
      <c r="F157" s="29" t="str">
        <f>IFERROR(E157*B157,"x")</f>
        <v>x</v>
      </c>
      <c r="G157" s="32"/>
    </row>
    <row r="158" spans="1:10" s="37" customFormat="1" x14ac:dyDescent="0.2">
      <c r="A158" s="48" t="s">
        <v>137</v>
      </c>
      <c r="B158" s="32">
        <v>0</v>
      </c>
      <c r="C158" s="61"/>
      <c r="D158" s="2"/>
      <c r="E158" s="39">
        <f>100%-SUM(E156:E157)</f>
        <v>1</v>
      </c>
      <c r="F158" s="29"/>
      <c r="G158" s="32"/>
      <c r="H158" s="2"/>
      <c r="I158" s="2"/>
      <c r="J158" s="2"/>
    </row>
  </sheetData>
  <mergeCells count="21">
    <mergeCell ref="C144:C146"/>
    <mergeCell ref="C150:C152"/>
    <mergeCell ref="C156:C158"/>
    <mergeCell ref="C94:C95"/>
    <mergeCell ref="C99:C102"/>
    <mergeCell ref="C106:C109"/>
    <mergeCell ref="C116:C117"/>
    <mergeCell ref="C126:C127"/>
    <mergeCell ref="C138:C140"/>
    <mergeCell ref="C89:C90"/>
    <mergeCell ref="C24:C29"/>
    <mergeCell ref="C33:C34"/>
    <mergeCell ref="C38:C39"/>
    <mergeCell ref="C43:C44"/>
    <mergeCell ref="C48:C49"/>
    <mergeCell ref="C56:C59"/>
    <mergeCell ref="C63:C64"/>
    <mergeCell ref="C68:C70"/>
    <mergeCell ref="C74:C75"/>
    <mergeCell ref="C79:C80"/>
    <mergeCell ref="C84:C85"/>
  </mergeCells>
  <conditionalFormatting sqref="D4">
    <cfRule type="dataBar" priority="5">
      <dataBar showValue="0">
        <cfvo type="num" val="0"/>
        <cfvo type="num" val="100"/>
        <color theme="1"/>
      </dataBar>
      <extLst>
        <ext xmlns:x14="http://schemas.microsoft.com/office/spreadsheetml/2009/9/main" uri="{B025F937-C7B1-47D3-B67F-A62EFF666E3E}">
          <x14:id>{6885A0DD-CBBE-4326-9DFE-769291D85641}</x14:id>
        </ext>
      </extLst>
    </cfRule>
  </conditionalFormatting>
  <conditionalFormatting sqref="D6">
    <cfRule type="dataBar" priority="3">
      <dataBar showValue="0">
        <cfvo type="num" val="0"/>
        <cfvo type="num" val="20"/>
        <color rgb="FF40ABAE"/>
      </dataBar>
      <extLst>
        <ext xmlns:x14="http://schemas.microsoft.com/office/spreadsheetml/2009/9/main" uri="{B025F937-C7B1-47D3-B67F-A62EFF666E3E}">
          <x14:id>{21586C27-5609-4C42-9A3C-63BEB5E5834A}</x14:id>
        </ext>
      </extLst>
    </cfRule>
  </conditionalFormatting>
  <conditionalFormatting sqref="D7">
    <cfRule type="dataBar" priority="2">
      <dataBar showValue="0">
        <cfvo type="num" val="0"/>
        <cfvo type="num" val="46"/>
        <color theme="8"/>
      </dataBar>
      <extLst>
        <ext xmlns:x14="http://schemas.microsoft.com/office/spreadsheetml/2009/9/main" uri="{B025F937-C7B1-47D3-B67F-A62EFF666E3E}">
          <x14:id>{9EF2546D-815E-4345-8F35-17B80D1C9CE6}</x14:id>
        </ext>
      </extLst>
    </cfRule>
  </conditionalFormatting>
  <conditionalFormatting sqref="D8">
    <cfRule type="dataBar" priority="1">
      <dataBar showValue="0">
        <cfvo type="num" val="0"/>
        <cfvo type="num" val="18"/>
        <color theme="6"/>
      </dataBar>
      <extLst>
        <ext xmlns:x14="http://schemas.microsoft.com/office/spreadsheetml/2009/9/main" uri="{B025F937-C7B1-47D3-B67F-A62EFF666E3E}">
          <x14:id>{D5FACD5F-94AB-497D-82EE-BBADC398A09F}</x14:id>
        </ext>
      </extLst>
    </cfRule>
  </conditionalFormatting>
  <conditionalFormatting sqref="D9:D12">
    <cfRule type="dataBar" priority="4">
      <dataBar showValue="0">
        <cfvo type="num" val="0"/>
        <cfvo type="num" val="16"/>
        <color theme="4"/>
      </dataBar>
      <extLst>
        <ext xmlns:x14="http://schemas.microsoft.com/office/spreadsheetml/2009/9/main" uri="{B025F937-C7B1-47D3-B67F-A62EFF666E3E}">
          <x14:id>{9027B4E9-73C8-404A-B92C-44BCD2ADC90B}</x14:id>
        </ext>
      </extLst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885A0DD-CBBE-4326-9DFE-769291D85641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D4</xm:sqref>
        </x14:conditionalFormatting>
        <x14:conditionalFormatting xmlns:xm="http://schemas.microsoft.com/office/excel/2006/main">
          <x14:cfRule type="dataBar" id="{21586C27-5609-4C42-9A3C-63BEB5E5834A}">
            <x14:dataBar minLength="0" maxLength="100" gradient="0">
              <x14:cfvo type="num">
                <xm:f>0</xm:f>
              </x14:cfvo>
              <x14:cfvo type="num">
                <xm:f>20</xm:f>
              </x14:cfvo>
              <x14:negativeFillColor rgb="FFFF0000"/>
              <x14:axisColor rgb="FF000000"/>
            </x14:dataBar>
          </x14:cfRule>
          <xm:sqref>D6</xm:sqref>
        </x14:conditionalFormatting>
        <x14:conditionalFormatting xmlns:xm="http://schemas.microsoft.com/office/excel/2006/main">
          <x14:cfRule type="dataBar" id="{9EF2546D-815E-4345-8F35-17B80D1C9CE6}">
            <x14:dataBar minLength="0" maxLength="100" gradient="0">
              <x14:cfvo type="num">
                <xm:f>0</xm:f>
              </x14:cfvo>
              <x14:cfvo type="num">
                <xm:f>46</xm:f>
              </x14:cfvo>
              <x14:negativeFillColor rgb="FFFF0000"/>
              <x14:axisColor rgb="FF000000"/>
            </x14:dataBar>
          </x14:cfRule>
          <xm:sqref>D7</xm:sqref>
        </x14:conditionalFormatting>
        <x14:conditionalFormatting xmlns:xm="http://schemas.microsoft.com/office/excel/2006/main">
          <x14:cfRule type="dataBar" id="{D5FACD5F-94AB-497D-82EE-BBADC398A09F}">
            <x14:dataBar minLength="0" maxLength="100" gradient="0">
              <x14:cfvo type="num">
                <xm:f>0</xm:f>
              </x14:cfvo>
              <x14:cfvo type="num">
                <xm:f>18</xm:f>
              </x14:cfvo>
              <x14:negativeFillColor rgb="FFFF0000"/>
              <x14:axisColor rgb="FF000000"/>
            </x14:dataBar>
          </x14:cfRule>
          <xm:sqref>D8</xm:sqref>
        </x14:conditionalFormatting>
        <x14:conditionalFormatting xmlns:xm="http://schemas.microsoft.com/office/excel/2006/main">
          <x14:cfRule type="dataBar" id="{9027B4E9-73C8-404A-B92C-44BCD2ADC90B}">
            <x14:dataBar minLength="0" maxLength="100" gradient="0">
              <x14:cfvo type="num">
                <xm:f>0</xm:f>
              </x14:cfvo>
              <x14:cfvo type="num">
                <xm:f>16</xm:f>
              </x14:cfvo>
              <x14:negativeFillColor rgb="FFFF0000"/>
              <x14:axisColor rgb="FF000000"/>
            </x14:dataBar>
          </x14:cfRule>
          <xm:sqref>D9:D12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9C3B5-CA80-45A8-BFAF-819ABFFE3A57}">
  <dimension ref="A1:D25"/>
  <sheetViews>
    <sheetView showGridLines="0" zoomScaleNormal="100" workbookViewId="0"/>
  </sheetViews>
  <sheetFormatPr defaultRowHeight="12.75" x14ac:dyDescent="0.2"/>
  <cols>
    <col min="1" max="1" width="36.625" style="58" bestFit="1" customWidth="1"/>
    <col min="2" max="16384" width="9" style="58"/>
  </cols>
  <sheetData>
    <row r="1" spans="1:4" s="59" customFormat="1" x14ac:dyDescent="0.2">
      <c r="A1" s="59" t="s">
        <v>138</v>
      </c>
      <c r="B1" s="59" t="s">
        <v>10</v>
      </c>
      <c r="C1" s="59" t="s">
        <v>164</v>
      </c>
      <c r="D1" s="59" t="s">
        <v>139</v>
      </c>
    </row>
    <row r="2" spans="1:4" x14ac:dyDescent="0.2">
      <c r="A2" s="58" t="s">
        <v>140</v>
      </c>
      <c r="B2" s="60">
        <f>'BRT-planeringsverktyg'!G18</f>
        <v>0</v>
      </c>
      <c r="C2" s="60">
        <f>D2-B2</f>
        <v>2</v>
      </c>
      <c r="D2" s="60">
        <v>2</v>
      </c>
    </row>
    <row r="3" spans="1:4" x14ac:dyDescent="0.2">
      <c r="A3" s="58" t="s">
        <v>141</v>
      </c>
      <c r="B3" s="60">
        <f>'BRT-planeringsverktyg'!G23</f>
        <v>0</v>
      </c>
      <c r="C3" s="60">
        <f t="shared" ref="C3:C25" si="0">D3-B3</f>
        <v>7</v>
      </c>
      <c r="D3" s="60">
        <v>7</v>
      </c>
    </row>
    <row r="4" spans="1:4" x14ac:dyDescent="0.2">
      <c r="A4" s="58" t="s">
        <v>142</v>
      </c>
      <c r="B4" s="60">
        <f>'BRT-planeringsverktyg'!G32</f>
        <v>0</v>
      </c>
      <c r="C4" s="60">
        <f t="shared" si="0"/>
        <v>4</v>
      </c>
      <c r="D4" s="60">
        <v>4</v>
      </c>
    </row>
    <row r="5" spans="1:4" x14ac:dyDescent="0.2">
      <c r="A5" s="58" t="s">
        <v>143</v>
      </c>
      <c r="B5" s="60">
        <f>'BRT-planeringsverktyg'!G37</f>
        <v>0</v>
      </c>
      <c r="C5" s="60">
        <f t="shared" si="0"/>
        <v>3</v>
      </c>
      <c r="D5" s="60">
        <v>3</v>
      </c>
    </row>
    <row r="6" spans="1:4" x14ac:dyDescent="0.2">
      <c r="A6" s="58" t="s">
        <v>144</v>
      </c>
      <c r="B6" s="60">
        <f>'BRT-planeringsverktyg'!G42</f>
        <v>0</v>
      </c>
      <c r="C6" s="60">
        <f t="shared" si="0"/>
        <v>2</v>
      </c>
      <c r="D6" s="60">
        <v>2</v>
      </c>
    </row>
    <row r="7" spans="1:4" x14ac:dyDescent="0.2">
      <c r="A7" s="58" t="s">
        <v>145</v>
      </c>
      <c r="B7" s="60">
        <f>'BRT-planeringsverktyg'!G47</f>
        <v>0</v>
      </c>
      <c r="C7" s="60">
        <f t="shared" si="0"/>
        <v>2</v>
      </c>
      <c r="D7" s="60">
        <v>2</v>
      </c>
    </row>
    <row r="8" spans="1:4" x14ac:dyDescent="0.2">
      <c r="A8" s="58" t="s">
        <v>146</v>
      </c>
      <c r="B8" s="60">
        <f>'BRT-planeringsverktyg'!G55</f>
        <v>0</v>
      </c>
      <c r="C8" s="60">
        <f t="shared" si="0"/>
        <v>8</v>
      </c>
      <c r="D8" s="60">
        <v>8</v>
      </c>
    </row>
    <row r="9" spans="1:4" x14ac:dyDescent="0.2">
      <c r="A9" s="58" t="s">
        <v>147</v>
      </c>
      <c r="B9" s="60">
        <f>'BRT-planeringsverktyg'!G62</f>
        <v>0</v>
      </c>
      <c r="C9" s="60">
        <f t="shared" si="0"/>
        <v>4</v>
      </c>
      <c r="D9" s="60">
        <v>4</v>
      </c>
    </row>
    <row r="10" spans="1:4" x14ac:dyDescent="0.2">
      <c r="A10" s="58" t="s">
        <v>148</v>
      </c>
      <c r="B10" s="60">
        <f>'BRT-planeringsverktyg'!G67</f>
        <v>0</v>
      </c>
      <c r="C10" s="60">
        <f t="shared" si="0"/>
        <v>3</v>
      </c>
      <c r="D10" s="60">
        <v>3</v>
      </c>
    </row>
    <row r="11" spans="1:4" x14ac:dyDescent="0.2">
      <c r="A11" s="58" t="s">
        <v>149</v>
      </c>
      <c r="B11" s="60">
        <f>'BRT-planeringsverktyg'!G73</f>
        <v>0</v>
      </c>
      <c r="C11" s="60">
        <f t="shared" si="0"/>
        <v>2</v>
      </c>
      <c r="D11" s="60">
        <v>2</v>
      </c>
    </row>
    <row r="12" spans="1:4" x14ac:dyDescent="0.2">
      <c r="A12" s="58" t="s">
        <v>150</v>
      </c>
      <c r="B12" s="60">
        <f>'BRT-planeringsverktyg'!G78</f>
        <v>0</v>
      </c>
      <c r="C12" s="60">
        <f t="shared" si="0"/>
        <v>3</v>
      </c>
      <c r="D12" s="60">
        <v>3</v>
      </c>
    </row>
    <row r="13" spans="1:4" x14ac:dyDescent="0.2">
      <c r="A13" s="58" t="s">
        <v>151</v>
      </c>
      <c r="B13" s="60">
        <f>'BRT-planeringsverktyg'!G83</f>
        <v>0</v>
      </c>
      <c r="C13" s="60">
        <f t="shared" si="0"/>
        <v>3</v>
      </c>
      <c r="D13" s="60">
        <v>3</v>
      </c>
    </row>
    <row r="14" spans="1:4" x14ac:dyDescent="0.2">
      <c r="A14" s="58" t="s">
        <v>152</v>
      </c>
      <c r="B14" s="60">
        <f>'BRT-planeringsverktyg'!G88</f>
        <v>0</v>
      </c>
      <c r="C14" s="60">
        <f t="shared" si="0"/>
        <v>8</v>
      </c>
      <c r="D14" s="60">
        <v>8</v>
      </c>
    </row>
    <row r="15" spans="1:4" x14ac:dyDescent="0.2">
      <c r="A15" s="58" t="s">
        <v>153</v>
      </c>
      <c r="B15" s="60">
        <f>'BRT-planeringsverktyg'!G93</f>
        <v>0</v>
      </c>
      <c r="C15" s="60">
        <f t="shared" si="0"/>
        <v>3</v>
      </c>
      <c r="D15" s="60">
        <v>3</v>
      </c>
    </row>
    <row r="16" spans="1:4" x14ac:dyDescent="0.2">
      <c r="A16" s="58" t="s">
        <v>154</v>
      </c>
      <c r="B16" s="60">
        <f>'BRT-planeringsverktyg'!G98</f>
        <v>0</v>
      </c>
      <c r="C16" s="60">
        <f t="shared" si="0"/>
        <v>8</v>
      </c>
      <c r="D16" s="60">
        <v>8</v>
      </c>
    </row>
    <row r="17" spans="1:4" x14ac:dyDescent="0.2">
      <c r="A17" s="58" t="s">
        <v>155</v>
      </c>
      <c r="B17" s="60">
        <f>'BRT-planeringsverktyg'!G105</f>
        <v>0</v>
      </c>
      <c r="C17" s="60">
        <f t="shared" si="0"/>
        <v>4</v>
      </c>
      <c r="D17" s="60">
        <v>4</v>
      </c>
    </row>
    <row r="18" spans="1:4" x14ac:dyDescent="0.2">
      <c r="A18" s="58" t="s">
        <v>156</v>
      </c>
      <c r="B18" s="60">
        <f>'BRT-planeringsverktyg'!G115</f>
        <v>0</v>
      </c>
      <c r="C18" s="60">
        <f t="shared" si="0"/>
        <v>4</v>
      </c>
      <c r="D18" s="60">
        <v>4</v>
      </c>
    </row>
    <row r="19" spans="1:4" x14ac:dyDescent="0.2">
      <c r="A19" s="58" t="s">
        <v>157</v>
      </c>
      <c r="B19" s="60">
        <f>'BRT-planeringsverktyg'!G120</f>
        <v>0</v>
      </c>
      <c r="C19" s="60">
        <f t="shared" si="0"/>
        <v>4</v>
      </c>
      <c r="D19" s="60">
        <v>4</v>
      </c>
    </row>
    <row r="20" spans="1:4" x14ac:dyDescent="0.2">
      <c r="A20" s="58" t="s">
        <v>158</v>
      </c>
      <c r="B20" s="60">
        <f>'BRT-planeringsverktyg'!G125</f>
        <v>0</v>
      </c>
      <c r="C20" s="60">
        <f t="shared" si="0"/>
        <v>8</v>
      </c>
      <c r="D20" s="60">
        <v>8</v>
      </c>
    </row>
    <row r="21" spans="1:4" x14ac:dyDescent="0.2">
      <c r="A21" s="58" t="s">
        <v>159</v>
      </c>
      <c r="B21" s="60">
        <f>'BRT-planeringsverktyg'!G130</f>
        <v>0</v>
      </c>
      <c r="C21" s="60">
        <f t="shared" si="0"/>
        <v>2</v>
      </c>
      <c r="D21" s="60">
        <v>2</v>
      </c>
    </row>
    <row r="22" spans="1:4" x14ac:dyDescent="0.2">
      <c r="A22" s="58" t="s">
        <v>160</v>
      </c>
      <c r="B22" s="60">
        <f>'BRT-planeringsverktyg'!G137</f>
        <v>0</v>
      </c>
      <c r="C22" s="60">
        <f t="shared" si="0"/>
        <v>5</v>
      </c>
      <c r="D22" s="60">
        <v>5</v>
      </c>
    </row>
    <row r="23" spans="1:4" x14ac:dyDescent="0.2">
      <c r="A23" s="58" t="s">
        <v>161</v>
      </c>
      <c r="B23" s="60">
        <f>'BRT-planeringsverktyg'!G143</f>
        <v>0</v>
      </c>
      <c r="C23" s="60">
        <f t="shared" si="0"/>
        <v>5</v>
      </c>
      <c r="D23" s="60">
        <v>5</v>
      </c>
    </row>
    <row r="24" spans="1:4" x14ac:dyDescent="0.2">
      <c r="A24" s="58" t="s">
        <v>162</v>
      </c>
      <c r="B24" s="60">
        <f>'BRT-planeringsverktyg'!G149</f>
        <v>0</v>
      </c>
      <c r="C24" s="60">
        <f t="shared" si="0"/>
        <v>3</v>
      </c>
      <c r="D24" s="60">
        <v>3</v>
      </c>
    </row>
    <row r="25" spans="1:4" x14ac:dyDescent="0.2">
      <c r="A25" s="58" t="s">
        <v>163</v>
      </c>
      <c r="B25" s="60">
        <f>'BRT-planeringsverktyg'!G155</f>
        <v>0</v>
      </c>
      <c r="C25" s="60">
        <f t="shared" si="0"/>
        <v>3</v>
      </c>
      <c r="D25" s="60">
        <v>3</v>
      </c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7aa68094-6104-41a6-b443-d4b52451f617}" enabled="0" method="" siteId="{7aa68094-6104-41a6-b443-d4b52451f61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BRT-planeringsverktyg</vt:lpstr>
      <vt:lpstr>Diagram</vt:lpstr>
    </vt:vector>
  </TitlesOfParts>
  <Company>Lunds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Hansson</dc:creator>
  <cp:lastModifiedBy>Joel Hansson</cp:lastModifiedBy>
  <dcterms:created xsi:type="dcterms:W3CDTF">2026-04-10T06:47:15Z</dcterms:created>
  <dcterms:modified xsi:type="dcterms:W3CDTF">2026-04-28T09:33:07Z</dcterms:modified>
</cp:coreProperties>
</file>